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80" windowWidth="17490" windowHeight="10890" activeTab="2"/>
  </bookViews>
  <sheets>
    <sheet name="ANEXO 80T_15" sheetId="4" r:id="rId1"/>
    <sheet name="TELEFONO FEB-MAYO" sheetId="5" r:id="rId2"/>
    <sheet name="IMPRESION JUL-AGO" sheetId="6" r:id="rId3"/>
    <sheet name="IMPRESION SEPTIEMBRE" sheetId="7" r:id="rId4"/>
  </sheets>
  <definedNames>
    <definedName name="_xlnm.Print_Area" localSheetId="1">'TELEFONO FEB-MAYO'!$A$2:$D$127</definedName>
  </definedNames>
  <calcPr calcId="125725"/>
</workbook>
</file>

<file path=xl/calcChain.xml><?xml version="1.0" encoding="utf-8"?>
<calcChain xmlns="http://schemas.openxmlformats.org/spreadsheetml/2006/main">
  <c r="D123" i="6"/>
  <c r="C48" l="1"/>
  <c r="C47"/>
  <c r="C41"/>
  <c r="C40"/>
  <c r="C34"/>
  <c r="C32"/>
  <c r="C27"/>
  <c r="C25"/>
  <c r="C22"/>
  <c r="C21"/>
  <c r="C12"/>
  <c r="C5"/>
  <c r="C126" i="7" l="1"/>
  <c r="C127" s="1"/>
  <c r="C49"/>
  <c r="D4"/>
  <c r="D126" s="1"/>
  <c r="G129"/>
  <c r="G126"/>
  <c r="C7" i="5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6"/>
  <c r="I49"/>
  <c r="I40"/>
  <c r="I19"/>
  <c r="I15"/>
  <c r="I6"/>
  <c r="I108"/>
  <c r="I101"/>
  <c r="I90"/>
  <c r="I88"/>
  <c r="I87"/>
  <c r="I86"/>
  <c r="I85"/>
  <c r="I84"/>
  <c r="I83"/>
  <c r="I80"/>
  <c r="I66"/>
  <c r="I63"/>
  <c r="I57"/>
  <c r="I55"/>
  <c r="I54"/>
  <c r="I47"/>
  <c r="I46"/>
  <c r="I45"/>
  <c r="I43"/>
  <c r="I41"/>
  <c r="I36"/>
  <c r="I35"/>
  <c r="I30"/>
  <c r="I20"/>
  <c r="I18"/>
  <c r="I17"/>
  <c r="I16"/>
  <c r="I14"/>
  <c r="I13"/>
  <c r="I12"/>
  <c r="I11"/>
  <c r="I10"/>
  <c r="I69"/>
  <c r="D145"/>
  <c r="D146" s="1"/>
  <c r="D147" s="1"/>
  <c r="D148" s="1"/>
  <c r="D149" s="1"/>
  <c r="D150" s="1"/>
  <c r="D151" s="1"/>
  <c r="D152" s="1"/>
  <c r="D144"/>
  <c r="D143"/>
  <c r="J136"/>
  <c r="I136"/>
  <c r="F136"/>
  <c r="G136"/>
  <c r="G127"/>
  <c r="H127"/>
  <c r="F127"/>
  <c r="F130" s="1"/>
  <c r="G130"/>
  <c r="H130"/>
  <c r="C5"/>
  <c r="I127" l="1"/>
  <c r="I130" s="1"/>
  <c r="C127"/>
  <c r="D5" s="1"/>
  <c r="D127" s="1"/>
  <c r="D119" i="4"/>
  <c r="E4" s="1"/>
  <c r="C123" i="6" l="1"/>
  <c r="J127" i="5"/>
  <c r="K130" s="1"/>
  <c r="E119" i="4"/>
  <c r="E123" i="6" l="1"/>
  <c r="E4"/>
</calcChain>
</file>

<file path=xl/comments1.xml><?xml version="1.0" encoding="utf-8"?>
<comments xmlns="http://schemas.openxmlformats.org/spreadsheetml/2006/main">
  <authors>
    <author>Maestre Miralles, Trinidad</author>
  </authors>
  <commentList>
    <comment ref="B21" authorId="0">
      <text>
        <r>
          <rPr>
            <b/>
            <sz val="9"/>
            <color indexed="81"/>
            <rFont val="Tahoma"/>
            <family val="2"/>
          </rPr>
          <t>Maestre Miralles, Trinidad:</t>
        </r>
        <r>
          <rPr>
            <sz val="9"/>
            <color indexed="81"/>
            <rFont val="Tahoma"/>
            <family val="2"/>
          </rPr>
          <t xml:space="preserve">
Cambiado de 322A a 323A. OK Alicia 04/06/2014
</t>
        </r>
      </text>
    </comment>
  </commentList>
</comments>
</file>

<file path=xl/sharedStrings.xml><?xml version="1.0" encoding="utf-8"?>
<sst xmlns="http://schemas.openxmlformats.org/spreadsheetml/2006/main" count="995" uniqueCount="329">
  <si>
    <t>0300/4220/24900</t>
  </si>
  <si>
    <t>0400/5410/24900</t>
  </si>
  <si>
    <t>0500/1220/24900</t>
  </si>
  <si>
    <t>0700/4220/24900</t>
  </si>
  <si>
    <t>DELEGACIÓN DE ESTUDIANTES</t>
  </si>
  <si>
    <t>0900/1220/24900</t>
  </si>
  <si>
    <t>DEFENSOR UNIVERSITARIO</t>
  </si>
  <si>
    <t>1200/1220/24900</t>
  </si>
  <si>
    <t>GERENCIA</t>
  </si>
  <si>
    <t>1400/1220/24900</t>
  </si>
  <si>
    <t>Sº INFORMACIÓN CONTABLE</t>
  </si>
  <si>
    <t>1401/1220/24900</t>
  </si>
  <si>
    <t>SERVICIOS INFORMÁTICOS</t>
  </si>
  <si>
    <t>1403/1220/24900</t>
  </si>
  <si>
    <t>1502/1220/24900</t>
  </si>
  <si>
    <t>CENTRO DE GESTIÓN DEL CAMPUS DE ELCHE</t>
  </si>
  <si>
    <t>1602/1220/24900</t>
  </si>
  <si>
    <t>CENTRO DE GESTIÓN DEL CAMPUS DE ORIHUELA</t>
  </si>
  <si>
    <t>1702/1220/24900</t>
  </si>
  <si>
    <t>FACULTAD DE BELLAS ARTES</t>
  </si>
  <si>
    <t>2100/4220/24900</t>
  </si>
  <si>
    <t>FACULTAD DE FARMACIA</t>
  </si>
  <si>
    <t>2400/4220/24900</t>
  </si>
  <si>
    <t>ESCUELA POLITÉCNICA SUPERIOR DE ELCHE</t>
  </si>
  <si>
    <t>2600/4220/24900</t>
  </si>
  <si>
    <t>DPTO. DE HISTOLOGÍA Y ANATOMÍA</t>
  </si>
  <si>
    <t>2900/4220/24900</t>
  </si>
  <si>
    <t>DPTO. DE MEDICINA CLÍNICA</t>
  </si>
  <si>
    <t>3000/4220/24900</t>
  </si>
  <si>
    <t>3300/4220/24900</t>
  </si>
  <si>
    <t>DPTO. DE ESTADÍSTICA Y MATEMÁTICA APLICADA</t>
  </si>
  <si>
    <t>3700/4220/24900</t>
  </si>
  <si>
    <t>OTRI</t>
  </si>
  <si>
    <t>3900/5410/24900</t>
  </si>
  <si>
    <t>4000/1210/24900</t>
  </si>
  <si>
    <t>OBSERVATORIO OCUPACIONAL</t>
  </si>
  <si>
    <t>4100/1220/24900</t>
  </si>
  <si>
    <t>SERVICIO DE EXPERIMENTACIÓN ANIMAL</t>
  </si>
  <si>
    <t>4400/5410/24900</t>
  </si>
  <si>
    <t>4500/1220/24900</t>
  </si>
  <si>
    <t>4700/5410/24900</t>
  </si>
  <si>
    <t>DPTO. DE CIENCIA Y TECNOLOGÍA DE LOS MATERIALES</t>
  </si>
  <si>
    <t>5900/4220/24900</t>
  </si>
  <si>
    <t>DPTO. DE FÍSICA Y ARQUITECTURA DE COMPUTADORES</t>
  </si>
  <si>
    <t>6000/4220/24900</t>
  </si>
  <si>
    <t>CENTRO DE INVESTIGACIÓN OPERATIVA</t>
  </si>
  <si>
    <t>6200/5410/24900</t>
  </si>
  <si>
    <t>1409/1220/24900</t>
  </si>
  <si>
    <t>0800/4220001/24900</t>
  </si>
  <si>
    <t>INFRAESTRUCTURAS</t>
  </si>
  <si>
    <t>0200/1220/24900</t>
  </si>
  <si>
    <t>CONSEJO SOCIAL</t>
  </si>
  <si>
    <t>1100/1310/24900</t>
  </si>
  <si>
    <t>VICER RELACIONES INTERNACIONALES</t>
  </si>
  <si>
    <t>1410/1220/24900</t>
  </si>
  <si>
    <t>2500/4220/24900</t>
  </si>
  <si>
    <t>ESCUELA POLITÉCNICA SUPERIOR DE ORIHUELA</t>
  </si>
  <si>
    <t>4200/1340/24900</t>
  </si>
  <si>
    <t>5600/1220/24900</t>
  </si>
  <si>
    <t>ASESORÍA JURÍDICA</t>
  </si>
  <si>
    <t>VICERRECTORADO DE RELACIONES INSTITUCIONALES</t>
  </si>
  <si>
    <t>OFICINA AMBIENTAL</t>
  </si>
  <si>
    <t>VICERRECTORADO DE ESTUDIOS</t>
  </si>
  <si>
    <t>CENTRO DE GESTIÓN DEL CAMPUS DE ALTEA</t>
  </si>
  <si>
    <t>0000/12209/22610</t>
  </si>
  <si>
    <t>VICERRECTORADO DE I+D</t>
  </si>
  <si>
    <t>VICER ECONOMÍA Y EMPRESA</t>
  </si>
  <si>
    <t>0600/1220/24900</t>
  </si>
  <si>
    <t>VICERR.RECURSOS MATERIALES</t>
  </si>
  <si>
    <t>0601/1220/24900</t>
  </si>
  <si>
    <t>0602/1220/24900</t>
  </si>
  <si>
    <t>Sº PREVENCIÓN RIESGOS LABORALES</t>
  </si>
  <si>
    <t>VICER DE RUCURSOS HUMANOS</t>
  </si>
  <si>
    <t>VICER DE ESTUDIANTES Y DEPORTES</t>
  </si>
  <si>
    <t>4300/4230.1/24900</t>
  </si>
  <si>
    <t>1404/4220/24900</t>
  </si>
  <si>
    <t>SERV. GEST. ESTUDIOS</t>
  </si>
  <si>
    <t>PAS</t>
  </si>
  <si>
    <t>PDI</t>
  </si>
  <si>
    <t>DPTO. CIENCIA JURÍDICA</t>
  </si>
  <si>
    <t>Sº PLANIFICACIÓN Y CALIDAD</t>
  </si>
  <si>
    <t>C. COOP. AL DESARROLLO Y VOLUNT.</t>
  </si>
  <si>
    <t>Sº INNOVACIÓN Y APOYO TÉCNICO A LA DOCENCIA Y A LA INVEST.</t>
  </si>
  <si>
    <t>ESPECIALISTA UNIVERSITARIO EN ASISTENCIA Y DROGRODEPENDENCIA. V EDICIÓN</t>
  </si>
  <si>
    <t>0100/1220/24900</t>
  </si>
  <si>
    <t>GABINETE DEL RECTOR</t>
  </si>
  <si>
    <t>0902/12201/24900</t>
  </si>
  <si>
    <t>UNIDAD DE PROTOCOLO</t>
  </si>
  <si>
    <t>0103/1220/24900</t>
  </si>
  <si>
    <t>CONTROL INTERNO</t>
  </si>
  <si>
    <t>PROYECTOS DE INVESTIGACIÓN OTROS</t>
  </si>
  <si>
    <t>09VW0005AG/122A/22800</t>
  </si>
  <si>
    <t>CATEDRA MIGUEL HERNÁNDEZ</t>
  </si>
  <si>
    <t>09VW0003AG/122A/22800</t>
  </si>
  <si>
    <t>CATEDRA PEDRO IBARRA</t>
  </si>
  <si>
    <t>09VW0004AG/122A/22800</t>
  </si>
  <si>
    <t>CÁTEDRA MISTERI</t>
  </si>
  <si>
    <t>0901/12203/22880</t>
  </si>
  <si>
    <t>SERVICIOS A LA COMUNIDAD UNIVERSITARIA</t>
  </si>
  <si>
    <t>OFICINA DE COMUNCICACIÓN, MARKETING Y PRENSA</t>
  </si>
  <si>
    <t>6100/1220/24900</t>
  </si>
  <si>
    <t>09BE0020OT/323A/22800</t>
  </si>
  <si>
    <t>PSICOLOGÍA APLICADA</t>
  </si>
  <si>
    <t>1001/4230/21901</t>
  </si>
  <si>
    <t>1300/1220/24900</t>
  </si>
  <si>
    <t>SECRETARÍA GENERAL</t>
  </si>
  <si>
    <t>1301/1220/24900</t>
  </si>
  <si>
    <t>UNIDAD DE REGISTRO Y ARCHIVO</t>
  </si>
  <si>
    <t>1406/1220/24900</t>
  </si>
  <si>
    <t>CONTRATACIÓN</t>
  </si>
  <si>
    <t>1407/1220/24900</t>
  </si>
  <si>
    <t>Sº GESTIÓN PATRIMONIAL</t>
  </si>
  <si>
    <t>1802/1220/24900</t>
  </si>
  <si>
    <t>CENTRO DE GESTIÓN DEL CAMPUS DE SAN JUAN</t>
  </si>
  <si>
    <t>1900/4220/24900</t>
  </si>
  <si>
    <t>FACULTAD DE CIENCIAS EXPERIMENTALES</t>
  </si>
  <si>
    <t>2000/4220/24900</t>
  </si>
  <si>
    <t>FACULTAD DE MEDICINA</t>
  </si>
  <si>
    <t>2300/4220/24900</t>
  </si>
  <si>
    <t>2700/4220/24900</t>
  </si>
  <si>
    <t>DPTO. DE FISIOLOGÍA</t>
  </si>
  <si>
    <t>2800/4220/24900</t>
  </si>
  <si>
    <t>DPTO. DE ESTUDIOS ECONÓMICOS Y FINANCIEROS</t>
  </si>
  <si>
    <t>CENTRO DE GASTO GENÉRICO</t>
  </si>
  <si>
    <t>28EN00GIGI/541A/68306</t>
  </si>
  <si>
    <t>GASTOS INVESTIGACIÓN DEL DEPARTAMENTO</t>
  </si>
  <si>
    <t>3100/4220/24900</t>
  </si>
  <si>
    <t>DPTO. DE BIOQUÍMICA Y BIOLOGÍA MOLECULAR</t>
  </si>
  <si>
    <t>3200/4220/24900</t>
  </si>
  <si>
    <t>DPTO. DE PATOLOGÍA Y CIRUGÍA</t>
  </si>
  <si>
    <t>3400/4220/24900</t>
  </si>
  <si>
    <t>DPTO. DE PSICOLOGÍA DE LA SALUD</t>
  </si>
  <si>
    <t>34PI0003MO/422A/22880</t>
  </si>
  <si>
    <t>MASTER OFICIAL</t>
  </si>
  <si>
    <t>34CZ0073AS/541A/68302</t>
  </si>
  <si>
    <t>3500/4220/24900</t>
  </si>
  <si>
    <t>DPTO. DE SALUD PÚBLICA, Hª CIENCIA Y GINECOLOGÍA</t>
  </si>
  <si>
    <t>35EL0023MA/422A/22880</t>
  </si>
  <si>
    <t>3600/4220/24900</t>
  </si>
  <si>
    <t>DPTO. DE TECNOLOGÍA AGROALIMENTARIA</t>
  </si>
  <si>
    <t>36IN0011GR/541A/68302</t>
  </si>
  <si>
    <t>36MY0023OT/541A/68302</t>
  </si>
  <si>
    <t>3800/4220/24900</t>
  </si>
  <si>
    <t>ESCUELA PROFESIONAL DE MEDICINA DEL TRABAJO</t>
  </si>
  <si>
    <t>46DB0003GR/422A/22880</t>
  </si>
  <si>
    <t>4800/5410/24900</t>
  </si>
  <si>
    <t>INSTITUTO DE NEUROCIENCIAS</t>
  </si>
  <si>
    <t>5000/5410/24900</t>
  </si>
  <si>
    <t>50AV0003GR/541A/68302</t>
  </si>
  <si>
    <t>50GP00GIGI/541A/68302</t>
  </si>
  <si>
    <t>GASTOS DE INVESTIGACIÓN</t>
  </si>
  <si>
    <t>51DQ0009DC/541A/68302</t>
  </si>
  <si>
    <t>CONTRATO DE INVESTIGACIÓN</t>
  </si>
  <si>
    <t>51CM00GIGI/541A/68302</t>
  </si>
  <si>
    <t>COSTES INDIRECTOS PARA GESTIÓN DIRECTA DEL PROF.</t>
  </si>
  <si>
    <t>51GQ00GIGI/541A/68302</t>
  </si>
  <si>
    <t>5200/4220/24900</t>
  </si>
  <si>
    <t>DPTO. DE BIOLOGÍA APLICADA</t>
  </si>
  <si>
    <t>5300/4220/24900</t>
  </si>
  <si>
    <t>DPTO. DE INGENIERÍA</t>
  </si>
  <si>
    <t>5400/4220/24900</t>
  </si>
  <si>
    <t>DPTO. DE PRODUCCIÓN VEGETAL Y MICROBIOLOGÍA</t>
  </si>
  <si>
    <t>5800/4220/24900</t>
  </si>
  <si>
    <t>DPTO. DE AGROQUÍMICA Y MEDIO AMBIENTE</t>
  </si>
  <si>
    <t>58GS0011GR/541A/68302</t>
  </si>
  <si>
    <t>CENTRO DE GASTO GENÉRICO. PROF MATAIX BENEYTO, JORGE JUAN</t>
  </si>
  <si>
    <t>60IK00GIGI/541A/68302</t>
  </si>
  <si>
    <t>62AB0006GR/541A/68302</t>
  </si>
  <si>
    <t>6400/4220/24900</t>
  </si>
  <si>
    <t>DPTO. DE SISTEMAS Y AUTOMÁTICA</t>
  </si>
  <si>
    <t>64MO00GIGI/541A/68302</t>
  </si>
  <si>
    <t>64LS00GIGI/541A/68302</t>
  </si>
  <si>
    <t>6500/4220/24900</t>
  </si>
  <si>
    <t>DPTO. DE ECONOMÍA AGROAMBIENTAL, ING. CARTOGRÁFICA Y EXP. GRÁFICA EN LA INGENIERÍA</t>
  </si>
  <si>
    <t>65CU0003AT/541A/68302</t>
  </si>
  <si>
    <t>ASESORAMIENTO TÉCNICO</t>
  </si>
  <si>
    <t>6600/4220/24900</t>
  </si>
  <si>
    <t>FACULTAD DE CIENCIAS SOCIOSANITARIAS</t>
  </si>
  <si>
    <t>6700/4220/24900</t>
  </si>
  <si>
    <t>DEPARTAMENTO DE ARTE</t>
  </si>
  <si>
    <t>6800/4220/24900</t>
  </si>
  <si>
    <t>DEPARTAMENTO DE CC. SOC. Y HUMANAS</t>
  </si>
  <si>
    <t>6900/4220/24900</t>
  </si>
  <si>
    <t>DPTO. INGENIERÍA DE COMUNICACIONES</t>
  </si>
  <si>
    <t>7000/4220/24900</t>
  </si>
  <si>
    <t>DPTO. INGENIERÍA MECÁNICA Y ENERGÍA</t>
  </si>
  <si>
    <t>70HQ0011PS/541A/22891</t>
  </si>
  <si>
    <t>PRESTACIONES DE SERVICIO DE EMILIO VELASCO</t>
  </si>
  <si>
    <t>MASTER ON-LINE EN SEGURIDAD DEL PACIENTE Y CALIDAD ASISTENCIAL. III EDICION</t>
  </si>
  <si>
    <t>PARTIDA</t>
  </si>
  <si>
    <t>ORGÁNICA</t>
  </si>
  <si>
    <t>Disminuciones</t>
  </si>
  <si>
    <t>Aumentos</t>
  </si>
  <si>
    <t>CENTRO DE GASTO GENÉRICO. PROF. SEGURA HERAS, JOSÉ VICENTE</t>
  </si>
  <si>
    <t>0000/1220/22200</t>
  </si>
  <si>
    <t>COMUNICACIONES TELEFÓNICAS-GASTOS GENERALES</t>
  </si>
  <si>
    <t xml:space="preserve">34CC1001CT </t>
  </si>
  <si>
    <t>INST. BIOINGENIERÍA</t>
  </si>
  <si>
    <t>SECRETARIADO DE EXTENSIÓN UNIVERSITARIA</t>
  </si>
  <si>
    <t>EXPTE. 80T/15: MODIFICACIÓN PRESUPUESTARIA DE TRANSFERENCIAS DE CRÉDITO.</t>
  </si>
  <si>
    <t>CONSUMO TELEFÓNICO NOV-DIC 2014 Y ENERO 2015.</t>
  </si>
  <si>
    <t>GASTOS PROCESO ELECTORAL:JUNTA ELECTORAL</t>
  </si>
  <si>
    <t>6100/4230/24900</t>
  </si>
  <si>
    <t>1000/1220/24900</t>
  </si>
  <si>
    <t>VDO. CULTURA</t>
  </si>
  <si>
    <t>1006/42301/22800</t>
  </si>
  <si>
    <t>0401/5410/24900</t>
  </si>
  <si>
    <t>0403/5410/24900</t>
  </si>
  <si>
    <t>09VW0008AG/122A/22800</t>
  </si>
  <si>
    <t xml:space="preserve">CÁTEDRA  </t>
  </si>
  <si>
    <t>1101/1310/24900</t>
  </si>
  <si>
    <t>2200/4220/24900</t>
  </si>
  <si>
    <t>36ES00GIGI/541A/68302</t>
  </si>
  <si>
    <t>36HZ0014GR/541A/68302</t>
  </si>
  <si>
    <t>60TY00GIGI/541A/68302</t>
  </si>
  <si>
    <t>5100/5410/24900</t>
  </si>
  <si>
    <t>LICITACION CONTRATACION EVALUACION SATISFACCION AL PACIENTE ATENDIDO SISTEMA SALUD GVA</t>
  </si>
  <si>
    <t>GASTOS INV. DPTO TECNOLOGÍA AGROALIMENTARIA</t>
  </si>
  <si>
    <t>INSTITUTO DE BIOLOGIA MOLECULAR</t>
  </si>
  <si>
    <t>FACULTAD CIENCIAS SOCIALES Y JURIDICAS ORIHUELA</t>
  </si>
  <si>
    <t>FACULTAD CIENCIAS SOCIALES Y JURIDICAS ELCHE</t>
  </si>
  <si>
    <t>OFICINA RELACIONES INTERNACIONALES</t>
  </si>
  <si>
    <t>PROMOCIÓN LINGÜÍSTICA</t>
  </si>
  <si>
    <t>BIBLIOTECAS</t>
  </si>
  <si>
    <t>SERVICIO INSTRUMENTACIÓN CIENTÍFICA</t>
  </si>
  <si>
    <t>DPTO. FARMACOLOGÍA, PEDIATRÍA Y QUÍMICA ORGÁNICA</t>
  </si>
  <si>
    <t xml:space="preserve">COSTES IND. REVERTIDOS GESTIÓN DIRECTA DEL PROF. </t>
  </si>
  <si>
    <t>10ZJ0003CU/423A/22880</t>
  </si>
  <si>
    <t>VDO. CULTURA CURSOS DE VERANO 2012</t>
  </si>
  <si>
    <t>4300/42301/24900</t>
  </si>
  <si>
    <t>DESDE SERVICIOS</t>
  </si>
  <si>
    <t>FEBRERO</t>
  </si>
  <si>
    <t>MARZO</t>
  </si>
  <si>
    <t>ABRIL</t>
  </si>
  <si>
    <t>MAYO</t>
  </si>
  <si>
    <t>TOTAL</t>
  </si>
  <si>
    <t>33QG0026TP/422A/22889</t>
  </si>
  <si>
    <t>DIPLOMA SUPERIOR UNIVERSITARIO EN SEGURIDAD Y CIENCIAS POLICIALES. VI EDICION</t>
  </si>
  <si>
    <t>6100/4230/24901</t>
  </si>
  <si>
    <t>36HZ0036AS/541A/68303</t>
  </si>
  <si>
    <t>51GC00GIGI/541A/68301</t>
  </si>
  <si>
    <t>62AB00GIGI/541A/68302</t>
  </si>
  <si>
    <t>bien</t>
  </si>
  <si>
    <t>EXPTE. 142T/15: MODIFICACIÓN PRESUPUESTARIA DE TRANSFERENCIAS DE CRÉDITO.</t>
  </si>
  <si>
    <t>CONSUMO DE IMPRESIÓN JULIO Y AGOSTO 2015.</t>
  </si>
  <si>
    <t>01001220_24900</t>
  </si>
  <si>
    <t>SERVICIO DE CONTROL INTERNO</t>
  </si>
  <si>
    <t>01031220_24900</t>
  </si>
  <si>
    <t>UNIDAD DE IGUALDAD</t>
  </si>
  <si>
    <t>01054230_24900</t>
  </si>
  <si>
    <t>02001220_24900</t>
  </si>
  <si>
    <t>03004220_24900</t>
  </si>
  <si>
    <t>VICERRECTORADO DE INVESTIGACIÓN E INNOVACIÓN</t>
  </si>
  <si>
    <t>04005410_24900</t>
  </si>
  <si>
    <t>04015410_24900</t>
  </si>
  <si>
    <t>OFICINA EVALUADORA DE PROYECTOS</t>
  </si>
  <si>
    <t>04CV0033OT 122A 249.00</t>
  </si>
  <si>
    <t>VICERRECTORADO DE ECONOMÍA Y EMPRESA</t>
  </si>
  <si>
    <t>05001220_24900</t>
  </si>
  <si>
    <t>VICERRECTORADO DE RECURSOS MATERIALES</t>
  </si>
  <si>
    <t>06001220_24900</t>
  </si>
  <si>
    <t>SERVICIO DE INFRAESTRUCTURAS</t>
  </si>
  <si>
    <t>06011220_24900</t>
  </si>
  <si>
    <t>SERVICIO DE PREVENCIÓN DE RIESGOS LABORALES</t>
  </si>
  <si>
    <t>06021220_24900</t>
  </si>
  <si>
    <t>VICERRECTORADO DE RECURSOS HUMANOS</t>
  </si>
  <si>
    <t>07004220_24900</t>
  </si>
  <si>
    <t>VICERRECTORADO DE ESTUDIANTES Y DEPORTES</t>
  </si>
  <si>
    <t>08004220001_24900</t>
  </si>
  <si>
    <t>UNIDAD DE GESTIÓN DEPORTIVA</t>
  </si>
  <si>
    <t>08004230001_24900</t>
  </si>
  <si>
    <t>09001220_24900</t>
  </si>
  <si>
    <t>090212201_24900</t>
  </si>
  <si>
    <t>CENTRO PSICOLOGIA APLICADA</t>
  </si>
  <si>
    <t>09BE0020OT 323A 228.00</t>
  </si>
  <si>
    <t>VICERRECTORADO DE CULTURA Y EXTENSIÓN UNIVERSITARIA</t>
  </si>
  <si>
    <t>10001220_24900</t>
  </si>
  <si>
    <t>10014230_21901</t>
  </si>
  <si>
    <t>VICERRECTORADO DE RELACIONES INTERNACIONALES</t>
  </si>
  <si>
    <t>11001310_24900</t>
  </si>
  <si>
    <t>OFICINA DE RELACIONES INTERNACIONALES</t>
  </si>
  <si>
    <t>11011310_24900</t>
  </si>
  <si>
    <t>13001220_24900</t>
  </si>
  <si>
    <t>EDICION DE PUBLICACIONES PROPIAS Y OTRO MATERIAL</t>
  </si>
  <si>
    <t>130012201_22604</t>
  </si>
  <si>
    <t>UNIDAD DE DOCUMENTACIÓN, ARCHIVO Y REGISTRO</t>
  </si>
  <si>
    <t>13011220_24900</t>
  </si>
  <si>
    <t>14001220_24900</t>
  </si>
  <si>
    <t>SERVICIO DE INFORMACIÓN CONTABLE, GESTIÓN FINANCIERA Y PRESUPUESTOS</t>
  </si>
  <si>
    <t>14011220_24900</t>
  </si>
  <si>
    <t>14031220_24900</t>
  </si>
  <si>
    <t>SERVICIO DE GESTIÓN DE ESTUDIOS</t>
  </si>
  <si>
    <t>14041220_24900</t>
  </si>
  <si>
    <t>SERVICIO DE CONTRATACIÓN</t>
  </si>
  <si>
    <t>14061220_24900</t>
  </si>
  <si>
    <t>SERVICIO DE GESTIÓN  PRESUPUESTARIA Y PATRIMONIAL</t>
  </si>
  <si>
    <t>14071220_24900</t>
  </si>
  <si>
    <t>SERVICIO DE PERSONAL DE ADMINISTRACIÓN Y SERVICIOS</t>
  </si>
  <si>
    <t>14091220_24900</t>
  </si>
  <si>
    <t>SERVICIO DE PERSONAL DOCENTE E INVESTIGADOR</t>
  </si>
  <si>
    <t>14101220_24900</t>
  </si>
  <si>
    <t>15021220_24900</t>
  </si>
  <si>
    <t>16021220_24900</t>
  </si>
  <si>
    <t>17021220_24900</t>
  </si>
  <si>
    <t>CENTRO DE GESTIÓN DEL CAMPUS DE SANT JOAN D'ALACANT</t>
  </si>
  <si>
    <t>18021220_24900</t>
  </si>
  <si>
    <t>CRÍMINA (DEPTO. CIENCIAS JURÍDICAS)</t>
  </si>
  <si>
    <t>33004220_24900</t>
  </si>
  <si>
    <t>39005410_24900</t>
  </si>
  <si>
    <t>SERVICIO DE PLANIFICACIÓN Y CALIDAD</t>
  </si>
  <si>
    <t>40001210_24900</t>
  </si>
  <si>
    <t>41001220_24900</t>
  </si>
  <si>
    <t>CENTRO DE COOPERACIÓN AL DESARROLLO Y VOLUNTARIADO</t>
  </si>
  <si>
    <t>42001340_24900</t>
  </si>
  <si>
    <t>44005410_24900</t>
  </si>
  <si>
    <t>45001220_24900</t>
  </si>
  <si>
    <t>SERVICIO DE INNOVACIÓN Y APOYO TÉCNICO A LA DOCENCIA Y A LA INVESTIGACIÓN</t>
  </si>
  <si>
    <t>47005410_24900</t>
  </si>
  <si>
    <t>56001220_24900</t>
  </si>
  <si>
    <t>OFICINA COMUNICACIÓN</t>
  </si>
  <si>
    <t>61001220_24900</t>
  </si>
  <si>
    <t xml:space="preserve">LO MISMO QUE EN AVANCE </t>
  </si>
  <si>
    <t>EXPTE. 187T/15: MODIFICACIÓN PRESUPUESTARIA DE TRANSFERENCIAS DE CRÉDITO.</t>
  </si>
  <si>
    <t>CONSUMO DE IMPRESIÓN JULIO Y AGOSTO</t>
  </si>
  <si>
    <t>Disminuciones Agosoto</t>
  </si>
  <si>
    <t>Disminuciones Julio</t>
  </si>
  <si>
    <t>GESTIÓN IMPRESIÓN</t>
  </si>
  <si>
    <t>00.00_.___.__/122.08.__/22000</t>
  </si>
  <si>
    <t>EXPTE. 173T/15: MODIFICACIÓN PRESUPUESTARIA DE TRANSFERENCIAS DE CRÉDITO.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</si>
</sst>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#,##0.00000"/>
  </numFmts>
  <fonts count="2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color rgb="FF000080"/>
      <name val="Arial"/>
      <family val="2"/>
    </font>
    <font>
      <sz val="10"/>
      <color rgb="FF1F497D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44" fontId="13" fillId="0" borderId="0" applyFont="0" applyFill="0" applyBorder="0" applyAlignment="0" applyProtection="0"/>
  </cellStyleXfs>
  <cellXfs count="60">
    <xf numFmtId="0" fontId="0" fillId="0" borderId="0" xfId="0"/>
    <xf numFmtId="4" fontId="4" fillId="0" borderId="0" xfId="0" applyNumberFormat="1" applyFont="1" applyFill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Fill="1" applyBorder="1"/>
    <xf numFmtId="4" fontId="1" fillId="0" borderId="0" xfId="0" applyNumberFormat="1" applyFont="1"/>
    <xf numFmtId="0" fontId="1" fillId="0" borderId="0" xfId="0" applyFont="1" applyFill="1"/>
    <xf numFmtId="4" fontId="1" fillId="0" borderId="0" xfId="0" applyNumberFormat="1" applyFont="1" applyFill="1"/>
    <xf numFmtId="0" fontId="1" fillId="0" borderId="0" xfId="0" applyFont="1" applyBorder="1"/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9" fillId="0" borderId="1" xfId="0" applyFont="1" applyBorder="1"/>
    <xf numFmtId="0" fontId="9" fillId="0" borderId="1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 wrapText="1"/>
    </xf>
    <xf numFmtId="4" fontId="9" fillId="0" borderId="1" xfId="0" applyNumberFormat="1" applyFont="1" applyFill="1" applyBorder="1" applyAlignment="1">
      <alignment vertical="top"/>
    </xf>
    <xf numFmtId="44" fontId="9" fillId="0" borderId="1" xfId="1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" fontId="11" fillId="3" borderId="1" xfId="0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0" fillId="6" borderId="0" xfId="0" applyFill="1"/>
    <xf numFmtId="4" fontId="10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15" fillId="5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vertical="center" wrapText="1"/>
    </xf>
    <xf numFmtId="0" fontId="15" fillId="6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5" fillId="5" borderId="4" xfId="0" applyFont="1" applyFill="1" applyBorder="1" applyAlignment="1">
      <alignment horizontal="center" vertical="center"/>
    </xf>
    <xf numFmtId="164" fontId="18" fillId="5" borderId="1" xfId="0" applyNumberFormat="1" applyFont="1" applyFill="1" applyBorder="1" applyAlignment="1">
      <alignment vertical="center"/>
    </xf>
    <xf numFmtId="164" fontId="18" fillId="6" borderId="1" xfId="0" applyNumberFormat="1" applyFont="1" applyFill="1" applyBorder="1" applyAlignment="1">
      <alignment vertical="center"/>
    </xf>
    <xf numFmtId="4" fontId="0" fillId="0" borderId="0" xfId="0" applyNumberFormat="1"/>
    <xf numFmtId="4" fontId="4" fillId="0" borderId="0" xfId="0" applyNumberFormat="1" applyFont="1"/>
    <xf numFmtId="164" fontId="0" fillId="0" borderId="0" xfId="0" applyNumberFormat="1"/>
    <xf numFmtId="44" fontId="0" fillId="0" borderId="0" xfId="6" applyFont="1"/>
    <xf numFmtId="0" fontId="15" fillId="0" borderId="4" xfId="0" applyFont="1" applyFill="1" applyBorder="1" applyAlignment="1">
      <alignment vertical="center" wrapText="1"/>
    </xf>
    <xf numFmtId="164" fontId="18" fillId="5" borderId="4" xfId="0" applyNumberFormat="1" applyFont="1" applyFill="1" applyBorder="1" applyAlignment="1">
      <alignment vertical="center"/>
    </xf>
    <xf numFmtId="4" fontId="18" fillId="5" borderId="1" xfId="0" applyNumberFormat="1" applyFont="1" applyFill="1" applyBorder="1" applyAlignment="1">
      <alignment vertical="center"/>
    </xf>
    <xf numFmtId="4" fontId="12" fillId="5" borderId="1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wrapText="1"/>
    </xf>
    <xf numFmtId="4" fontId="19" fillId="7" borderId="1" xfId="0" applyNumberFormat="1" applyFont="1" applyFill="1" applyBorder="1" applyAlignment="1">
      <alignment wrapText="1"/>
    </xf>
    <xf numFmtId="4" fontId="20" fillId="7" borderId="1" xfId="0" applyNumberFormat="1" applyFont="1" applyFill="1" applyBorder="1" applyAlignment="1">
      <alignment wrapText="1"/>
    </xf>
  </cellXfs>
  <cellStyles count="7">
    <cellStyle name="Euro" xfId="1"/>
    <cellStyle name="Euro 2" xfId="2"/>
    <cellStyle name="Moneda" xfId="6" builtinId="4"/>
    <cellStyle name="Normal" xfId="0" builtinId="0"/>
    <cellStyle name="Normal 2" xfId="3"/>
    <cellStyle name="Normal 2 2" xfId="4"/>
    <cellStyle name="Normal 3" xfId="5"/>
  </cellStyles>
  <dxfs count="7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137"/>
  <sheetViews>
    <sheetView zoomScaleNormal="100" workbookViewId="0">
      <selection activeCell="B1" sqref="B1:E119"/>
    </sheetView>
  </sheetViews>
  <sheetFormatPr baseColWidth="10" defaultColWidth="11.42578125" defaultRowHeight="12.75"/>
  <cols>
    <col min="1" max="1" width="4.7109375" style="3" customWidth="1"/>
    <col min="2" max="2" width="25" style="15" bestFit="1" customWidth="1"/>
    <col min="3" max="3" width="43.140625" style="15" customWidth="1"/>
    <col min="4" max="4" width="12.7109375" style="8" bestFit="1" customWidth="1"/>
    <col min="5" max="5" width="15" style="3" customWidth="1"/>
    <col min="6" max="6" width="29.5703125" style="3" customWidth="1"/>
    <col min="7" max="7" width="26.85546875" style="3" customWidth="1"/>
    <col min="8" max="16384" width="11.42578125" style="3"/>
  </cols>
  <sheetData>
    <row r="1" spans="2:7" s="2" customFormat="1">
      <c r="B1" s="54" t="s">
        <v>199</v>
      </c>
      <c r="C1" s="55"/>
      <c r="D1" s="55"/>
      <c r="E1" s="55"/>
    </row>
    <row r="2" spans="2:7" s="2" customFormat="1">
      <c r="B2" s="56" t="s">
        <v>200</v>
      </c>
      <c r="C2" s="57"/>
      <c r="D2" s="57"/>
      <c r="E2" s="57"/>
    </row>
    <row r="3" spans="2:7" s="2" customFormat="1">
      <c r="B3" s="26" t="s">
        <v>189</v>
      </c>
      <c r="C3" s="26" t="s">
        <v>190</v>
      </c>
      <c r="D3" s="27" t="s">
        <v>191</v>
      </c>
      <c r="E3" s="28" t="s">
        <v>192</v>
      </c>
    </row>
    <row r="4" spans="2:7" s="2" customFormat="1">
      <c r="B4" s="31" t="s">
        <v>194</v>
      </c>
      <c r="C4" s="31" t="s">
        <v>195</v>
      </c>
      <c r="D4" s="30"/>
      <c r="E4" s="29">
        <f>D119</f>
        <v>41564.30999999999</v>
      </c>
    </row>
    <row r="5" spans="2:7">
      <c r="B5" s="19" t="s">
        <v>64</v>
      </c>
      <c r="C5" s="20" t="s">
        <v>201</v>
      </c>
      <c r="D5" s="21">
        <v>85.33</v>
      </c>
      <c r="E5" s="11"/>
    </row>
    <row r="6" spans="2:7">
      <c r="B6" s="19" t="s">
        <v>84</v>
      </c>
      <c r="C6" s="20" t="s">
        <v>85</v>
      </c>
      <c r="D6" s="21">
        <v>398.18</v>
      </c>
      <c r="E6" s="11"/>
    </row>
    <row r="7" spans="2:7">
      <c r="B7" s="18" t="s">
        <v>86</v>
      </c>
      <c r="C7" s="17" t="s">
        <v>87</v>
      </c>
      <c r="D7" s="21">
        <v>145.32</v>
      </c>
      <c r="E7" s="11"/>
    </row>
    <row r="8" spans="2:7">
      <c r="B8" s="19" t="s">
        <v>88</v>
      </c>
      <c r="C8" s="20" t="s">
        <v>89</v>
      </c>
      <c r="D8" s="21">
        <v>95.92</v>
      </c>
      <c r="E8" s="11"/>
    </row>
    <row r="9" spans="2:7">
      <c r="B9" s="19" t="s">
        <v>50</v>
      </c>
      <c r="C9" s="20" t="s">
        <v>51</v>
      </c>
      <c r="D9" s="21">
        <v>287.73</v>
      </c>
      <c r="E9" s="11"/>
    </row>
    <row r="10" spans="2:7">
      <c r="B10" s="19" t="s">
        <v>0</v>
      </c>
      <c r="C10" s="20" t="s">
        <v>62</v>
      </c>
      <c r="D10" s="21">
        <v>291.73</v>
      </c>
      <c r="E10" s="11"/>
      <c r="F10" s="4"/>
      <c r="G10" s="4"/>
    </row>
    <row r="11" spans="2:7">
      <c r="B11" s="19" t="s">
        <v>1</v>
      </c>
      <c r="C11" s="17" t="s">
        <v>65</v>
      </c>
      <c r="D11" s="21">
        <v>1109.33</v>
      </c>
      <c r="E11" s="11"/>
      <c r="F11" s="4"/>
      <c r="G11" s="4"/>
    </row>
    <row r="12" spans="2:7">
      <c r="B12" s="19" t="s">
        <v>206</v>
      </c>
      <c r="C12" s="17" t="s">
        <v>223</v>
      </c>
      <c r="D12" s="21">
        <v>410.43</v>
      </c>
      <c r="E12" s="11"/>
      <c r="F12" s="9"/>
      <c r="G12" s="10"/>
    </row>
    <row r="13" spans="2:7">
      <c r="B13" s="19" t="s">
        <v>207</v>
      </c>
      <c r="C13" s="17" t="s">
        <v>224</v>
      </c>
      <c r="D13" s="21">
        <v>113.14</v>
      </c>
      <c r="E13" s="11"/>
      <c r="F13" s="9"/>
      <c r="G13" s="10"/>
    </row>
    <row r="14" spans="2:7">
      <c r="B14" s="19" t="s">
        <v>2</v>
      </c>
      <c r="C14" s="17" t="s">
        <v>66</v>
      </c>
      <c r="D14" s="21">
        <v>179.96</v>
      </c>
      <c r="E14" s="11"/>
      <c r="F14" s="9"/>
      <c r="G14" s="10"/>
    </row>
    <row r="15" spans="2:7">
      <c r="B15" s="19" t="s">
        <v>67</v>
      </c>
      <c r="C15" s="20" t="s">
        <v>68</v>
      </c>
      <c r="D15" s="21">
        <v>35.909999999999997</v>
      </c>
      <c r="E15" s="11"/>
      <c r="F15" s="9"/>
      <c r="G15" s="10"/>
    </row>
    <row r="16" spans="2:7">
      <c r="B16" s="19" t="s">
        <v>69</v>
      </c>
      <c r="C16" s="20" t="s">
        <v>49</v>
      </c>
      <c r="D16" s="21">
        <v>1243.8399999999999</v>
      </c>
      <c r="E16" s="11"/>
      <c r="F16" s="9"/>
      <c r="G16" s="10"/>
    </row>
    <row r="17" spans="2:7">
      <c r="B17" s="19" t="s">
        <v>70</v>
      </c>
      <c r="C17" s="20" t="s">
        <v>71</v>
      </c>
      <c r="D17" s="21">
        <v>170.28</v>
      </c>
      <c r="E17" s="11"/>
      <c r="F17" s="9"/>
      <c r="G17" s="10"/>
    </row>
    <row r="18" spans="2:7">
      <c r="B18" s="19" t="s">
        <v>3</v>
      </c>
      <c r="C18" s="20" t="s">
        <v>72</v>
      </c>
      <c r="D18" s="21">
        <v>300.16000000000003</v>
      </c>
      <c r="E18" s="11"/>
      <c r="F18" s="4"/>
      <c r="G18" s="4"/>
    </row>
    <row r="19" spans="2:7">
      <c r="B19" s="19" t="s">
        <v>48</v>
      </c>
      <c r="C19" s="20" t="s">
        <v>73</v>
      </c>
      <c r="D19" s="21">
        <v>366.3</v>
      </c>
      <c r="E19" s="11"/>
      <c r="F19" s="4"/>
      <c r="G19" s="4"/>
    </row>
    <row r="20" spans="2:7">
      <c r="B20" s="19" t="s">
        <v>74</v>
      </c>
      <c r="C20" s="20" t="s">
        <v>4</v>
      </c>
      <c r="D20" s="21">
        <v>83.86</v>
      </c>
      <c r="E20" s="11"/>
    </row>
    <row r="21" spans="2:7">
      <c r="B21" s="19" t="s">
        <v>5</v>
      </c>
      <c r="C21" s="20" t="s">
        <v>60</v>
      </c>
      <c r="D21" s="21">
        <v>298.48</v>
      </c>
      <c r="E21" s="11"/>
    </row>
    <row r="22" spans="2:7">
      <c r="B22" s="19" t="s">
        <v>91</v>
      </c>
      <c r="C22" s="20" t="s">
        <v>92</v>
      </c>
      <c r="D22" s="21">
        <v>6.03</v>
      </c>
      <c r="E22" s="11"/>
    </row>
    <row r="23" spans="2:7">
      <c r="B23" s="19" t="s">
        <v>93</v>
      </c>
      <c r="C23" s="20" t="s">
        <v>94</v>
      </c>
      <c r="D23" s="21">
        <v>29.37</v>
      </c>
      <c r="E23" s="11"/>
    </row>
    <row r="24" spans="2:7">
      <c r="B24" s="19" t="s">
        <v>95</v>
      </c>
      <c r="C24" s="20" t="s">
        <v>96</v>
      </c>
      <c r="D24" s="21">
        <v>33.979999999999997</v>
      </c>
      <c r="E24" s="11"/>
    </row>
    <row r="25" spans="2:7">
      <c r="B25" s="19" t="s">
        <v>208</v>
      </c>
      <c r="C25" s="20" t="s">
        <v>209</v>
      </c>
      <c r="D25" s="21">
        <v>0.69</v>
      </c>
      <c r="E25" s="11"/>
    </row>
    <row r="26" spans="2:7">
      <c r="B26" s="19" t="s">
        <v>97</v>
      </c>
      <c r="C26" s="20" t="s">
        <v>98</v>
      </c>
      <c r="D26" s="21">
        <v>87.63</v>
      </c>
      <c r="E26" s="11"/>
    </row>
    <row r="27" spans="2:7">
      <c r="B27" s="19" t="s">
        <v>100</v>
      </c>
      <c r="C27" s="20" t="s">
        <v>99</v>
      </c>
      <c r="D27" s="21">
        <v>558.58000000000004</v>
      </c>
      <c r="E27" s="11"/>
    </row>
    <row r="28" spans="2:7">
      <c r="B28" s="19" t="s">
        <v>202</v>
      </c>
      <c r="C28" s="20" t="s">
        <v>99</v>
      </c>
      <c r="D28" s="21">
        <v>146.53</v>
      </c>
      <c r="E28" s="11"/>
    </row>
    <row r="29" spans="2:7">
      <c r="B29" s="19" t="s">
        <v>101</v>
      </c>
      <c r="C29" s="20" t="s">
        <v>102</v>
      </c>
      <c r="D29" s="21">
        <v>93.48</v>
      </c>
      <c r="E29" s="11"/>
    </row>
    <row r="30" spans="2:7">
      <c r="B30" s="19" t="s">
        <v>203</v>
      </c>
      <c r="C30" s="20" t="s">
        <v>204</v>
      </c>
      <c r="D30" s="21">
        <v>334.97</v>
      </c>
      <c r="E30" s="11"/>
    </row>
    <row r="31" spans="2:7">
      <c r="B31" s="19" t="s">
        <v>227</v>
      </c>
      <c r="C31" s="20" t="s">
        <v>228</v>
      </c>
      <c r="D31" s="21">
        <v>4131.45</v>
      </c>
      <c r="E31" s="11"/>
    </row>
    <row r="32" spans="2:7">
      <c r="B32" s="19" t="s">
        <v>103</v>
      </c>
      <c r="C32" s="20" t="s">
        <v>198</v>
      </c>
      <c r="D32" s="21">
        <v>140.21</v>
      </c>
      <c r="E32" s="11"/>
    </row>
    <row r="33" spans="2:5">
      <c r="B33" s="19" t="s">
        <v>205</v>
      </c>
      <c r="C33" s="17" t="s">
        <v>222</v>
      </c>
      <c r="D33" s="21">
        <v>85.45</v>
      </c>
      <c r="E33" s="11"/>
    </row>
    <row r="34" spans="2:5">
      <c r="B34" s="19" t="s">
        <v>52</v>
      </c>
      <c r="C34" s="20" t="s">
        <v>53</v>
      </c>
      <c r="D34" s="21">
        <v>341.8</v>
      </c>
      <c r="E34" s="11"/>
    </row>
    <row r="35" spans="2:5">
      <c r="B35" s="19" t="s">
        <v>210</v>
      </c>
      <c r="C35" s="20" t="s">
        <v>221</v>
      </c>
      <c r="D35" s="21">
        <v>54.47</v>
      </c>
      <c r="E35" s="11"/>
    </row>
    <row r="36" spans="2:5">
      <c r="B36" s="19" t="s">
        <v>7</v>
      </c>
      <c r="C36" s="20" t="s">
        <v>6</v>
      </c>
      <c r="D36" s="21">
        <v>264.42</v>
      </c>
      <c r="E36" s="11"/>
    </row>
    <row r="37" spans="2:5">
      <c r="B37" s="19" t="s">
        <v>104</v>
      </c>
      <c r="C37" s="20" t="s">
        <v>105</v>
      </c>
      <c r="D37" s="21">
        <v>232.61</v>
      </c>
      <c r="E37" s="11"/>
    </row>
    <row r="38" spans="2:5">
      <c r="B38" s="19" t="s">
        <v>106</v>
      </c>
      <c r="C38" s="20" t="s">
        <v>107</v>
      </c>
      <c r="D38" s="21">
        <v>39.01</v>
      </c>
      <c r="E38" s="11"/>
    </row>
    <row r="39" spans="2:5">
      <c r="B39" s="19" t="s">
        <v>9</v>
      </c>
      <c r="C39" s="20" t="s">
        <v>8</v>
      </c>
      <c r="D39" s="21">
        <v>278.54000000000002</v>
      </c>
      <c r="E39" s="11"/>
    </row>
    <row r="40" spans="2:5">
      <c r="B40" s="19" t="s">
        <v>11</v>
      </c>
      <c r="C40" s="20" t="s">
        <v>10</v>
      </c>
      <c r="D40" s="21">
        <v>310.57</v>
      </c>
      <c r="E40" s="11"/>
    </row>
    <row r="41" spans="2:5">
      <c r="B41" s="19" t="s">
        <v>13</v>
      </c>
      <c r="C41" s="20" t="s">
        <v>12</v>
      </c>
      <c r="D41" s="21">
        <v>844.05</v>
      </c>
      <c r="E41" s="11"/>
    </row>
    <row r="42" spans="2:5">
      <c r="B42" s="19" t="s">
        <v>75</v>
      </c>
      <c r="C42" s="20" t="s">
        <v>76</v>
      </c>
      <c r="D42" s="21">
        <v>495.62</v>
      </c>
      <c r="E42" s="11"/>
    </row>
    <row r="43" spans="2:5">
      <c r="B43" s="19" t="s">
        <v>108</v>
      </c>
      <c r="C43" s="20" t="s">
        <v>109</v>
      </c>
      <c r="D43" s="21">
        <v>147.30000000000001</v>
      </c>
      <c r="E43" s="11"/>
    </row>
    <row r="44" spans="2:5">
      <c r="B44" s="19" t="s">
        <v>110</v>
      </c>
      <c r="C44" s="20" t="s">
        <v>111</v>
      </c>
      <c r="D44" s="21">
        <v>39.17</v>
      </c>
      <c r="E44" s="11"/>
    </row>
    <row r="45" spans="2:5">
      <c r="B45" s="19" t="s">
        <v>47</v>
      </c>
      <c r="C45" s="20" t="s">
        <v>77</v>
      </c>
      <c r="D45" s="21">
        <v>140.55000000000001</v>
      </c>
      <c r="E45" s="11"/>
    </row>
    <row r="46" spans="2:5">
      <c r="B46" s="19" t="s">
        <v>54</v>
      </c>
      <c r="C46" s="20" t="s">
        <v>78</v>
      </c>
      <c r="D46" s="21">
        <v>150.47999999999999</v>
      </c>
      <c r="E46" s="11"/>
    </row>
    <row r="47" spans="2:5">
      <c r="B47" s="19" t="s">
        <v>14</v>
      </c>
      <c r="C47" s="20" t="s">
        <v>63</v>
      </c>
      <c r="D47" s="21">
        <v>90.29</v>
      </c>
      <c r="E47" s="11"/>
    </row>
    <row r="48" spans="2:5">
      <c r="B48" s="19" t="s">
        <v>16</v>
      </c>
      <c r="C48" s="20" t="s">
        <v>15</v>
      </c>
      <c r="D48" s="21">
        <v>136.99</v>
      </c>
      <c r="E48" s="11"/>
    </row>
    <row r="49" spans="2:5">
      <c r="B49" s="19" t="s">
        <v>18</v>
      </c>
      <c r="C49" s="20" t="s">
        <v>17</v>
      </c>
      <c r="D49" s="21">
        <v>132.44</v>
      </c>
      <c r="E49" s="11"/>
    </row>
    <row r="50" spans="2:5">
      <c r="B50" s="19" t="s">
        <v>112</v>
      </c>
      <c r="C50" s="20" t="s">
        <v>113</v>
      </c>
      <c r="D50" s="21">
        <v>173.59</v>
      </c>
      <c r="E50" s="11"/>
    </row>
    <row r="51" spans="2:5">
      <c r="B51" s="19" t="s">
        <v>114</v>
      </c>
      <c r="C51" s="20" t="s">
        <v>115</v>
      </c>
      <c r="D51" s="21">
        <v>177.05</v>
      </c>
      <c r="E51" s="11"/>
    </row>
    <row r="52" spans="2:5">
      <c r="B52" s="19" t="s">
        <v>116</v>
      </c>
      <c r="C52" s="20" t="s">
        <v>117</v>
      </c>
      <c r="D52" s="21">
        <v>306.85000000000002</v>
      </c>
      <c r="E52" s="11"/>
    </row>
    <row r="53" spans="2:5">
      <c r="B53" s="19" t="s">
        <v>20</v>
      </c>
      <c r="C53" s="20" t="s">
        <v>19</v>
      </c>
      <c r="D53" s="21">
        <v>1171.99</v>
      </c>
      <c r="E53" s="11"/>
    </row>
    <row r="54" spans="2:5">
      <c r="B54" s="19" t="s">
        <v>211</v>
      </c>
      <c r="C54" s="20" t="s">
        <v>219</v>
      </c>
      <c r="D54" s="21">
        <v>301.39</v>
      </c>
      <c r="E54" s="11"/>
    </row>
    <row r="55" spans="2:5" ht="13.5" customHeight="1">
      <c r="B55" s="19" t="s">
        <v>118</v>
      </c>
      <c r="C55" s="20" t="s">
        <v>220</v>
      </c>
      <c r="D55" s="21">
        <v>317.64999999999998</v>
      </c>
      <c r="E55" s="11"/>
    </row>
    <row r="56" spans="2:5">
      <c r="B56" s="19" t="s">
        <v>22</v>
      </c>
      <c r="C56" s="20" t="s">
        <v>21</v>
      </c>
      <c r="D56" s="21">
        <v>65.739999999999995</v>
      </c>
      <c r="E56" s="11"/>
    </row>
    <row r="57" spans="2:5">
      <c r="B57" s="19" t="s">
        <v>55</v>
      </c>
      <c r="C57" s="20" t="s">
        <v>56</v>
      </c>
      <c r="D57" s="21">
        <v>104.76</v>
      </c>
      <c r="E57" s="11"/>
    </row>
    <row r="58" spans="2:5">
      <c r="B58" s="19" t="s">
        <v>24</v>
      </c>
      <c r="C58" s="20" t="s">
        <v>23</v>
      </c>
      <c r="D58" s="21">
        <v>310.12</v>
      </c>
      <c r="E58" s="11"/>
    </row>
    <row r="59" spans="2:5">
      <c r="B59" s="18" t="s">
        <v>119</v>
      </c>
      <c r="C59" s="17" t="s">
        <v>120</v>
      </c>
      <c r="D59" s="21">
        <v>25.82</v>
      </c>
      <c r="E59" s="12"/>
    </row>
    <row r="60" spans="2:5">
      <c r="B60" s="18" t="s">
        <v>121</v>
      </c>
      <c r="C60" s="17" t="s">
        <v>122</v>
      </c>
      <c r="D60" s="21">
        <v>412.09</v>
      </c>
      <c r="E60" s="12"/>
    </row>
    <row r="61" spans="2:5">
      <c r="B61" s="18" t="s">
        <v>124</v>
      </c>
      <c r="C61" s="17" t="s">
        <v>125</v>
      </c>
      <c r="D61" s="21">
        <v>91.11</v>
      </c>
      <c r="E61" s="12"/>
    </row>
    <row r="62" spans="2:5">
      <c r="B62" s="18" t="s">
        <v>26</v>
      </c>
      <c r="C62" s="17" t="s">
        <v>25</v>
      </c>
      <c r="D62" s="21">
        <v>1001.4</v>
      </c>
      <c r="E62" s="12"/>
    </row>
    <row r="63" spans="2:5">
      <c r="B63" s="18" t="s">
        <v>28</v>
      </c>
      <c r="C63" s="17" t="s">
        <v>27</v>
      </c>
      <c r="D63" s="21">
        <v>375.44</v>
      </c>
      <c r="E63" s="12"/>
    </row>
    <row r="64" spans="2:5">
      <c r="B64" s="18" t="s">
        <v>126</v>
      </c>
      <c r="C64" s="17" t="s">
        <v>127</v>
      </c>
      <c r="D64" s="21">
        <v>22.31</v>
      </c>
      <c r="E64" s="12"/>
    </row>
    <row r="65" spans="2:5">
      <c r="B65" s="18" t="s">
        <v>128</v>
      </c>
      <c r="C65" s="17" t="s">
        <v>129</v>
      </c>
      <c r="D65" s="21">
        <v>380.27</v>
      </c>
      <c r="E65" s="12"/>
    </row>
    <row r="66" spans="2:5">
      <c r="B66" s="18" t="s">
        <v>29</v>
      </c>
      <c r="C66" s="17" t="s">
        <v>79</v>
      </c>
      <c r="D66" s="21">
        <v>718.28</v>
      </c>
      <c r="E66" s="12"/>
    </row>
    <row r="67" spans="2:5">
      <c r="B67" s="18" t="s">
        <v>130</v>
      </c>
      <c r="C67" s="17" t="s">
        <v>131</v>
      </c>
      <c r="D67" s="21">
        <v>487.34</v>
      </c>
      <c r="E67" s="12"/>
    </row>
    <row r="68" spans="2:5">
      <c r="B68" s="18" t="s">
        <v>132</v>
      </c>
      <c r="C68" s="17" t="s">
        <v>133</v>
      </c>
      <c r="D68" s="21">
        <v>54.3</v>
      </c>
      <c r="E68" s="12"/>
    </row>
    <row r="69" spans="2:5" ht="24" customHeight="1">
      <c r="B69" s="18" t="s">
        <v>134</v>
      </c>
      <c r="C69" s="20" t="s">
        <v>216</v>
      </c>
      <c r="D69" s="21">
        <v>3088.62</v>
      </c>
      <c r="E69" s="12"/>
    </row>
    <row r="70" spans="2:5">
      <c r="B70" s="18" t="s">
        <v>135</v>
      </c>
      <c r="C70" s="17" t="s">
        <v>136</v>
      </c>
      <c r="D70" s="21">
        <v>229.13</v>
      </c>
      <c r="E70" s="12"/>
    </row>
    <row r="71" spans="2:5" ht="22.5">
      <c r="B71" s="18" t="s">
        <v>137</v>
      </c>
      <c r="C71" s="17" t="s">
        <v>188</v>
      </c>
      <c r="D71" s="21">
        <v>177.2</v>
      </c>
      <c r="E71" s="12"/>
    </row>
    <row r="72" spans="2:5">
      <c r="B72" s="18" t="s">
        <v>138</v>
      </c>
      <c r="C72" s="17" t="s">
        <v>139</v>
      </c>
      <c r="D72" s="21">
        <v>543.82000000000005</v>
      </c>
      <c r="E72" s="12"/>
    </row>
    <row r="73" spans="2:5">
      <c r="B73" s="18" t="s">
        <v>212</v>
      </c>
      <c r="C73" s="17" t="s">
        <v>217</v>
      </c>
      <c r="D73" s="21">
        <v>76.48</v>
      </c>
      <c r="E73" s="12"/>
    </row>
    <row r="74" spans="2:5">
      <c r="B74" s="18" t="s">
        <v>213</v>
      </c>
      <c r="C74" s="17" t="s">
        <v>123</v>
      </c>
      <c r="D74" s="21">
        <v>68.86</v>
      </c>
      <c r="E74" s="12"/>
    </row>
    <row r="75" spans="2:5">
      <c r="B75" s="18" t="s">
        <v>140</v>
      </c>
      <c r="C75" s="17" t="s">
        <v>123</v>
      </c>
      <c r="D75" s="21">
        <v>100.66</v>
      </c>
      <c r="E75" s="12"/>
    </row>
    <row r="76" spans="2:5">
      <c r="B76" s="18" t="s">
        <v>141</v>
      </c>
      <c r="C76" s="17" t="s">
        <v>90</v>
      </c>
      <c r="D76" s="21">
        <v>30.22</v>
      </c>
      <c r="E76" s="12"/>
    </row>
    <row r="77" spans="2:5">
      <c r="B77" s="18" t="s">
        <v>31</v>
      </c>
      <c r="C77" s="17" t="s">
        <v>30</v>
      </c>
      <c r="D77" s="21">
        <v>332.07</v>
      </c>
      <c r="E77" s="12"/>
    </row>
    <row r="78" spans="2:5">
      <c r="B78" s="18" t="s">
        <v>142</v>
      </c>
      <c r="C78" s="17" t="s">
        <v>225</v>
      </c>
      <c r="D78" s="21">
        <v>506.37</v>
      </c>
      <c r="E78" s="12"/>
    </row>
    <row r="79" spans="2:5">
      <c r="B79" s="18" t="s">
        <v>33</v>
      </c>
      <c r="C79" s="17" t="s">
        <v>32</v>
      </c>
      <c r="D79" s="21">
        <v>187.06</v>
      </c>
      <c r="E79" s="12"/>
    </row>
    <row r="80" spans="2:5">
      <c r="B80" s="18" t="s">
        <v>34</v>
      </c>
      <c r="C80" s="17" t="s">
        <v>80</v>
      </c>
      <c r="D80" s="21">
        <v>132.97999999999999</v>
      </c>
      <c r="E80" s="12"/>
    </row>
    <row r="81" spans="2:5">
      <c r="B81" s="18" t="s">
        <v>36</v>
      </c>
      <c r="C81" s="17" t="s">
        <v>35</v>
      </c>
      <c r="D81" s="21">
        <v>342.18</v>
      </c>
      <c r="E81" s="12"/>
    </row>
    <row r="82" spans="2:5">
      <c r="B82" s="18" t="s">
        <v>57</v>
      </c>
      <c r="C82" s="17" t="s">
        <v>81</v>
      </c>
      <c r="D82" s="21">
        <v>1075.83</v>
      </c>
      <c r="E82" s="12"/>
    </row>
    <row r="83" spans="2:5">
      <c r="B83" s="18" t="s">
        <v>38</v>
      </c>
      <c r="C83" s="17" t="s">
        <v>37</v>
      </c>
      <c r="D83" s="21">
        <v>386.45</v>
      </c>
      <c r="E83" s="12"/>
    </row>
    <row r="84" spans="2:5">
      <c r="B84" s="18" t="s">
        <v>39</v>
      </c>
      <c r="C84" s="17" t="s">
        <v>61</v>
      </c>
      <c r="D84" s="21">
        <v>118.72</v>
      </c>
      <c r="E84" s="12"/>
    </row>
    <row r="85" spans="2:5">
      <c r="B85" s="18" t="s">
        <v>144</v>
      </c>
      <c r="C85" s="17" t="s">
        <v>143</v>
      </c>
      <c r="D85" s="21">
        <v>143.74</v>
      </c>
      <c r="E85" s="12"/>
    </row>
    <row r="86" spans="2:5" ht="22.5">
      <c r="B86" s="18" t="s">
        <v>40</v>
      </c>
      <c r="C86" s="17" t="s">
        <v>82</v>
      </c>
      <c r="D86" s="21">
        <v>188.78</v>
      </c>
      <c r="E86" s="12"/>
    </row>
    <row r="87" spans="2:5">
      <c r="B87" s="18" t="s">
        <v>145</v>
      </c>
      <c r="C87" s="17" t="s">
        <v>146</v>
      </c>
      <c r="D87" s="21">
        <v>4071.78</v>
      </c>
      <c r="E87" s="12"/>
    </row>
    <row r="88" spans="2:5">
      <c r="B88" s="18" t="s">
        <v>147</v>
      </c>
      <c r="C88" s="17" t="s">
        <v>197</v>
      </c>
      <c r="D88" s="21">
        <v>653.35</v>
      </c>
      <c r="E88" s="12"/>
    </row>
    <row r="89" spans="2:5">
      <c r="B89" s="18" t="s">
        <v>148</v>
      </c>
      <c r="C89" s="17" t="s">
        <v>123</v>
      </c>
      <c r="D89" s="21">
        <v>67.739999999999995</v>
      </c>
      <c r="E89" s="12"/>
    </row>
    <row r="90" spans="2:5">
      <c r="B90" s="18" t="s">
        <v>149</v>
      </c>
      <c r="C90" s="17" t="s">
        <v>150</v>
      </c>
      <c r="D90" s="21">
        <v>104.34</v>
      </c>
      <c r="E90" s="12"/>
    </row>
    <row r="91" spans="2:5">
      <c r="B91" s="18" t="s">
        <v>215</v>
      </c>
      <c r="C91" s="17" t="s">
        <v>218</v>
      </c>
      <c r="D91" s="21">
        <v>548.19000000000005</v>
      </c>
      <c r="E91" s="12"/>
    </row>
    <row r="92" spans="2:5">
      <c r="B92" s="18" t="s">
        <v>151</v>
      </c>
      <c r="C92" s="17" t="s">
        <v>152</v>
      </c>
      <c r="D92" s="21">
        <v>175.41</v>
      </c>
      <c r="E92" s="12"/>
    </row>
    <row r="93" spans="2:5">
      <c r="B93" s="18" t="s">
        <v>153</v>
      </c>
      <c r="C93" s="17" t="s">
        <v>154</v>
      </c>
      <c r="D93" s="21">
        <v>194.22</v>
      </c>
      <c r="E93" s="12"/>
    </row>
    <row r="94" spans="2:5">
      <c r="B94" s="18" t="s">
        <v>155</v>
      </c>
      <c r="C94" s="17" t="s">
        <v>150</v>
      </c>
      <c r="D94" s="21">
        <v>66</v>
      </c>
      <c r="E94" s="12"/>
    </row>
    <row r="95" spans="2:5">
      <c r="B95" s="18" t="s">
        <v>156</v>
      </c>
      <c r="C95" s="17" t="s">
        <v>157</v>
      </c>
      <c r="D95" s="21">
        <v>218.93</v>
      </c>
      <c r="E95" s="12"/>
    </row>
    <row r="96" spans="2:5">
      <c r="B96" s="18" t="s">
        <v>158</v>
      </c>
      <c r="C96" s="17" t="s">
        <v>159</v>
      </c>
      <c r="D96" s="21">
        <v>555.42999999999995</v>
      </c>
      <c r="E96" s="12"/>
    </row>
    <row r="97" spans="2:5">
      <c r="B97" s="18" t="s">
        <v>160</v>
      </c>
      <c r="C97" s="17" t="s">
        <v>161</v>
      </c>
      <c r="D97" s="21">
        <v>299.58999999999997</v>
      </c>
      <c r="E97" s="12"/>
    </row>
    <row r="98" spans="2:5" ht="22.5">
      <c r="B98" s="31" t="s">
        <v>196</v>
      </c>
      <c r="C98" s="17" t="s">
        <v>83</v>
      </c>
      <c r="D98" s="21">
        <v>5.95</v>
      </c>
      <c r="E98" s="12"/>
    </row>
    <row r="99" spans="2:5">
      <c r="B99" s="18" t="s">
        <v>58</v>
      </c>
      <c r="C99" s="17" t="s">
        <v>59</v>
      </c>
      <c r="D99" s="21">
        <v>1128.3800000000001</v>
      </c>
      <c r="E99" s="12"/>
    </row>
    <row r="100" spans="2:5">
      <c r="B100" s="18" t="s">
        <v>162</v>
      </c>
      <c r="C100" s="17" t="s">
        <v>163</v>
      </c>
      <c r="D100" s="21">
        <v>317.85000000000002</v>
      </c>
      <c r="E100" s="12"/>
    </row>
    <row r="101" spans="2:5" ht="22.5">
      <c r="B101" s="18" t="s">
        <v>164</v>
      </c>
      <c r="C101" s="17" t="s">
        <v>165</v>
      </c>
      <c r="D101" s="21">
        <v>56.08</v>
      </c>
      <c r="E101" s="12"/>
    </row>
    <row r="102" spans="2:5">
      <c r="B102" s="18" t="s">
        <v>42</v>
      </c>
      <c r="C102" s="17" t="s">
        <v>41</v>
      </c>
      <c r="D102" s="21">
        <v>69.680000000000007</v>
      </c>
      <c r="E102" s="12"/>
    </row>
    <row r="103" spans="2:5">
      <c r="B103" s="18" t="s">
        <v>44</v>
      </c>
      <c r="C103" s="17" t="s">
        <v>43</v>
      </c>
      <c r="D103" s="21">
        <v>381.82</v>
      </c>
      <c r="E103" s="12"/>
    </row>
    <row r="104" spans="2:5">
      <c r="B104" s="18" t="s">
        <v>214</v>
      </c>
      <c r="C104" s="17" t="s">
        <v>154</v>
      </c>
      <c r="D104" s="21">
        <v>104.42</v>
      </c>
      <c r="E104" s="12"/>
    </row>
    <row r="105" spans="2:5">
      <c r="B105" s="18" t="s">
        <v>166</v>
      </c>
      <c r="C105" s="17" t="s">
        <v>154</v>
      </c>
      <c r="D105" s="21">
        <v>85.67</v>
      </c>
      <c r="E105" s="12"/>
    </row>
    <row r="106" spans="2:5">
      <c r="B106" s="18" t="s">
        <v>46</v>
      </c>
      <c r="C106" s="17" t="s">
        <v>45</v>
      </c>
      <c r="D106" s="21">
        <v>58.22</v>
      </c>
      <c r="E106" s="12"/>
    </row>
    <row r="107" spans="2:5" ht="22.5">
      <c r="B107" s="18" t="s">
        <v>167</v>
      </c>
      <c r="C107" s="17" t="s">
        <v>193</v>
      </c>
      <c r="D107" s="21">
        <v>57.06</v>
      </c>
      <c r="E107" s="12"/>
    </row>
    <row r="108" spans="2:5">
      <c r="B108" s="18" t="s">
        <v>168</v>
      </c>
      <c r="C108" s="17" t="s">
        <v>169</v>
      </c>
      <c r="D108" s="21">
        <v>181.24</v>
      </c>
      <c r="E108" s="12"/>
    </row>
    <row r="109" spans="2:5">
      <c r="B109" s="18" t="s">
        <v>170</v>
      </c>
      <c r="C109" s="17" t="s">
        <v>226</v>
      </c>
      <c r="D109" s="21">
        <v>118.51</v>
      </c>
      <c r="E109" s="12"/>
    </row>
    <row r="110" spans="2:5">
      <c r="B110" s="18" t="s">
        <v>171</v>
      </c>
      <c r="C110" s="17" t="s">
        <v>226</v>
      </c>
      <c r="D110" s="21">
        <v>94.61</v>
      </c>
      <c r="E110" s="12"/>
    </row>
    <row r="111" spans="2:5" ht="22.5">
      <c r="B111" s="18" t="s">
        <v>172</v>
      </c>
      <c r="C111" s="17" t="s">
        <v>173</v>
      </c>
      <c r="D111" s="21">
        <v>247.83</v>
      </c>
      <c r="E111" s="12"/>
    </row>
    <row r="112" spans="2:5">
      <c r="B112" s="18" t="s">
        <v>174</v>
      </c>
      <c r="C112" s="17" t="s">
        <v>175</v>
      </c>
      <c r="D112" s="21">
        <v>65.209999999999994</v>
      </c>
      <c r="E112" s="12"/>
    </row>
    <row r="113" spans="2:5">
      <c r="B113" s="17" t="s">
        <v>176</v>
      </c>
      <c r="C113" s="17" t="s">
        <v>177</v>
      </c>
      <c r="D113" s="21">
        <v>226.01</v>
      </c>
      <c r="E113" s="12"/>
    </row>
    <row r="114" spans="2:5">
      <c r="B114" s="17" t="s">
        <v>178</v>
      </c>
      <c r="C114" s="17" t="s">
        <v>179</v>
      </c>
      <c r="D114" s="21">
        <v>818.4</v>
      </c>
      <c r="E114" s="12"/>
    </row>
    <row r="115" spans="2:5">
      <c r="B115" s="17" t="s">
        <v>180</v>
      </c>
      <c r="C115" s="17" t="s">
        <v>181</v>
      </c>
      <c r="D115" s="21">
        <v>475.04</v>
      </c>
      <c r="E115" s="12"/>
    </row>
    <row r="116" spans="2:5">
      <c r="B116" s="17" t="s">
        <v>182</v>
      </c>
      <c r="C116" s="17" t="s">
        <v>183</v>
      </c>
      <c r="D116" s="21">
        <v>326.47000000000003</v>
      </c>
      <c r="E116" s="12"/>
    </row>
    <row r="117" spans="2:5">
      <c r="B117" s="17" t="s">
        <v>184</v>
      </c>
      <c r="C117" s="22" t="s">
        <v>185</v>
      </c>
      <c r="D117" s="21">
        <v>376.75</v>
      </c>
      <c r="E117" s="12"/>
    </row>
    <row r="118" spans="2:5">
      <c r="B118" s="18" t="s">
        <v>186</v>
      </c>
      <c r="C118" s="17" t="s">
        <v>187</v>
      </c>
      <c r="D118" s="21">
        <v>224.88</v>
      </c>
      <c r="E118" s="12"/>
    </row>
    <row r="119" spans="2:5" ht="15.75">
      <c r="B119" s="23"/>
      <c r="C119" s="24"/>
      <c r="D119" s="25">
        <f>SUM(D4:D118)</f>
        <v>41564.30999999999</v>
      </c>
      <c r="E119" s="25">
        <f>SUM(E4:E66)</f>
        <v>41564.30999999999</v>
      </c>
    </row>
    <row r="120" spans="2:5">
      <c r="B120" s="13"/>
      <c r="C120" s="14"/>
      <c r="D120" s="6"/>
    </row>
    <row r="121" spans="2:5">
      <c r="B121" s="13"/>
      <c r="C121" s="14"/>
      <c r="D121" s="1"/>
    </row>
    <row r="122" spans="2:5">
      <c r="B122" s="13"/>
      <c r="C122" s="14"/>
      <c r="D122" s="6"/>
    </row>
    <row r="123" spans="2:5">
      <c r="B123" s="13"/>
      <c r="C123" s="14"/>
      <c r="D123" s="7"/>
    </row>
    <row r="124" spans="2:5">
      <c r="C124" s="16"/>
      <c r="D124" s="3"/>
    </row>
    <row r="125" spans="2:5">
      <c r="C125" s="16"/>
      <c r="D125" s="3"/>
    </row>
    <row r="126" spans="2:5">
      <c r="C126" s="16"/>
      <c r="D126" s="3"/>
    </row>
    <row r="127" spans="2:5">
      <c r="C127" s="16"/>
      <c r="D127" s="3"/>
    </row>
    <row r="128" spans="2:5">
      <c r="C128" s="16"/>
      <c r="D128" s="5"/>
    </row>
    <row r="129" spans="3:4">
      <c r="C129" s="16"/>
      <c r="D129" s="3"/>
    </row>
    <row r="130" spans="3:4">
      <c r="C130" s="16"/>
      <c r="D130" s="3"/>
    </row>
    <row r="131" spans="3:4">
      <c r="C131" s="16"/>
      <c r="D131" s="3"/>
    </row>
    <row r="132" spans="3:4">
      <c r="C132" s="16"/>
      <c r="D132" s="3"/>
    </row>
    <row r="133" spans="3:4">
      <c r="C133" s="16"/>
      <c r="D133" s="3"/>
    </row>
    <row r="134" spans="3:4">
      <c r="C134" s="16"/>
      <c r="D134" s="3"/>
    </row>
    <row r="135" spans="3:4">
      <c r="C135" s="16"/>
      <c r="D135" s="3"/>
    </row>
    <row r="136" spans="3:4">
      <c r="C136" s="16"/>
      <c r="D136" s="3"/>
    </row>
    <row r="137" spans="3:4">
      <c r="C137" s="16"/>
      <c r="D137" s="3"/>
    </row>
  </sheetData>
  <mergeCells count="2">
    <mergeCell ref="B1:E1"/>
    <mergeCell ref="B2:E2"/>
  </mergeCells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K152"/>
  <sheetViews>
    <sheetView topLeftCell="A101" workbookViewId="0">
      <selection activeCell="A2" sqref="A2:D127"/>
    </sheetView>
  </sheetViews>
  <sheetFormatPr baseColWidth="10" defaultRowHeight="12.75"/>
  <cols>
    <col min="1" max="1" width="28.140625" customWidth="1"/>
    <col min="2" max="2" width="31" customWidth="1"/>
    <col min="3" max="3" width="12.140625" customWidth="1"/>
    <col min="4" max="4" width="13.85546875" customWidth="1"/>
    <col min="6" max="6" width="19.7109375" customWidth="1"/>
  </cols>
  <sheetData>
    <row r="2" spans="1:10">
      <c r="A2" s="54" t="s">
        <v>243</v>
      </c>
      <c r="B2" s="55"/>
      <c r="C2" s="55"/>
      <c r="D2" s="55"/>
    </row>
    <row r="3" spans="1:10">
      <c r="A3" s="56" t="s">
        <v>200</v>
      </c>
      <c r="B3" s="57"/>
      <c r="C3" s="57"/>
      <c r="D3" s="57"/>
      <c r="F3" s="3" t="s">
        <v>230</v>
      </c>
      <c r="J3" s="3" t="s">
        <v>235</v>
      </c>
    </row>
    <row r="4" spans="1:10" ht="22.5">
      <c r="A4" s="26" t="s">
        <v>189</v>
      </c>
      <c r="B4" s="26" t="s">
        <v>190</v>
      </c>
      <c r="C4" s="27" t="s">
        <v>191</v>
      </c>
      <c r="D4" s="28" t="s">
        <v>192</v>
      </c>
      <c r="F4" s="3" t="s">
        <v>231</v>
      </c>
      <c r="G4" s="3" t="s">
        <v>232</v>
      </c>
      <c r="H4" s="4" t="s">
        <v>233</v>
      </c>
      <c r="I4" s="4" t="s">
        <v>234</v>
      </c>
    </row>
    <row r="5" spans="1:10" ht="22.5">
      <c r="A5" s="31" t="s">
        <v>194</v>
      </c>
      <c r="B5" s="31" t="s">
        <v>195</v>
      </c>
      <c r="C5" s="30">
        <f>F5+G5+H5+I5</f>
        <v>0</v>
      </c>
      <c r="D5" s="29">
        <f>C127</f>
        <v>47606.109999999986</v>
      </c>
      <c r="I5" s="30"/>
    </row>
    <row r="6" spans="1:10" ht="22.5">
      <c r="A6" s="19" t="s">
        <v>64</v>
      </c>
      <c r="B6" s="20" t="s">
        <v>201</v>
      </c>
      <c r="C6" s="34">
        <f>F6+G6+H6+I6</f>
        <v>162.68</v>
      </c>
      <c r="D6" s="11"/>
      <c r="I6" s="21">
        <f>73.81+45.14+43.73</f>
        <v>162.68</v>
      </c>
    </row>
    <row r="7" spans="1:10">
      <c r="A7" s="19" t="s">
        <v>84</v>
      </c>
      <c r="B7" s="20" t="s">
        <v>85</v>
      </c>
      <c r="C7" s="34">
        <f t="shared" ref="C7:C70" si="0">F7+G7+H7+I7</f>
        <v>513.67000000000007</v>
      </c>
      <c r="D7" s="11"/>
      <c r="F7">
        <v>124.54</v>
      </c>
      <c r="G7">
        <v>119.67</v>
      </c>
      <c r="H7">
        <v>118.47</v>
      </c>
      <c r="I7" s="21">
        <v>150.99</v>
      </c>
    </row>
    <row r="8" spans="1:10">
      <c r="A8" s="18" t="s">
        <v>86</v>
      </c>
      <c r="B8" s="17" t="s">
        <v>87</v>
      </c>
      <c r="C8" s="34">
        <f t="shared" si="0"/>
        <v>131.77000000000001</v>
      </c>
      <c r="D8" s="11"/>
      <c r="F8">
        <v>6.9</v>
      </c>
      <c r="G8">
        <v>44.15</v>
      </c>
      <c r="H8">
        <v>45.1</v>
      </c>
      <c r="I8" s="21">
        <v>35.619999999999997</v>
      </c>
    </row>
    <row r="9" spans="1:10">
      <c r="A9" s="19" t="s">
        <v>88</v>
      </c>
      <c r="B9" s="20" t="s">
        <v>89</v>
      </c>
      <c r="C9" s="34">
        <f t="shared" si="0"/>
        <v>126.52</v>
      </c>
      <c r="D9" s="11"/>
      <c r="F9">
        <v>35.36</v>
      </c>
      <c r="G9">
        <v>40.33</v>
      </c>
      <c r="H9">
        <v>22.74</v>
      </c>
      <c r="I9" s="21">
        <v>28.09</v>
      </c>
    </row>
    <row r="10" spans="1:10">
      <c r="A10" s="19" t="s">
        <v>50</v>
      </c>
      <c r="B10" s="20" t="s">
        <v>51</v>
      </c>
      <c r="C10" s="34">
        <f t="shared" si="0"/>
        <v>371.93</v>
      </c>
      <c r="D10" s="11"/>
      <c r="I10" s="21">
        <f>153.43+86.65+131.85</f>
        <v>371.93</v>
      </c>
    </row>
    <row r="11" spans="1:10">
      <c r="A11" s="19" t="s">
        <v>0</v>
      </c>
      <c r="B11" s="20" t="s">
        <v>62</v>
      </c>
      <c r="C11" s="34">
        <f t="shared" si="0"/>
        <v>360.37</v>
      </c>
      <c r="D11" s="11"/>
      <c r="I11" s="21">
        <f>172.49+37.78+150.1</f>
        <v>360.37</v>
      </c>
    </row>
    <row r="12" spans="1:10">
      <c r="A12" s="19" t="s">
        <v>1</v>
      </c>
      <c r="B12" s="17" t="s">
        <v>65</v>
      </c>
      <c r="C12" s="34">
        <f t="shared" si="0"/>
        <v>1143.3800000000001</v>
      </c>
      <c r="D12" s="11"/>
      <c r="I12" s="21">
        <f>590.44+314.16+238.78</f>
        <v>1143.3800000000001</v>
      </c>
    </row>
    <row r="13" spans="1:10">
      <c r="A13" s="19" t="s">
        <v>206</v>
      </c>
      <c r="B13" s="17" t="s">
        <v>223</v>
      </c>
      <c r="C13" s="34">
        <f t="shared" si="0"/>
        <v>628.32999999999993</v>
      </c>
      <c r="D13" s="11"/>
      <c r="I13" s="21">
        <f>395.95+66.35+166.03</f>
        <v>628.32999999999993</v>
      </c>
    </row>
    <row r="14" spans="1:10">
      <c r="A14" s="19" t="s">
        <v>207</v>
      </c>
      <c r="B14" s="17" t="s">
        <v>224</v>
      </c>
      <c r="C14" s="34">
        <f t="shared" si="0"/>
        <v>96.38</v>
      </c>
      <c r="D14" s="11"/>
      <c r="I14" s="21">
        <f>54.78+14+27.6</f>
        <v>96.38</v>
      </c>
    </row>
    <row r="15" spans="1:10">
      <c r="A15" s="19" t="s">
        <v>2</v>
      </c>
      <c r="B15" s="17" t="s">
        <v>66</v>
      </c>
      <c r="C15" s="34">
        <f t="shared" si="0"/>
        <v>284.02999999999997</v>
      </c>
      <c r="D15" s="11"/>
      <c r="G15">
        <v>45.38</v>
      </c>
      <c r="H15">
        <v>48.15</v>
      </c>
      <c r="I15" s="21">
        <f>76.47+114.03</f>
        <v>190.5</v>
      </c>
    </row>
    <row r="16" spans="1:10">
      <c r="A16" s="19" t="s">
        <v>67</v>
      </c>
      <c r="B16" s="20" t="s">
        <v>68</v>
      </c>
      <c r="C16" s="34">
        <f t="shared" si="0"/>
        <v>338.02</v>
      </c>
      <c r="D16" s="11"/>
      <c r="I16" s="21">
        <f>208.86+67.83+61.33</f>
        <v>338.02</v>
      </c>
    </row>
    <row r="17" spans="1:9">
      <c r="A17" s="19" t="s">
        <v>69</v>
      </c>
      <c r="B17" s="20" t="s">
        <v>49</v>
      </c>
      <c r="C17" s="34">
        <f t="shared" si="0"/>
        <v>1391.35</v>
      </c>
      <c r="D17" s="11"/>
      <c r="I17" s="21">
        <f>669.93+318.75+402.67</f>
        <v>1391.35</v>
      </c>
    </row>
    <row r="18" spans="1:9">
      <c r="A18" s="19" t="s">
        <v>70</v>
      </c>
      <c r="B18" s="20" t="s">
        <v>71</v>
      </c>
      <c r="C18" s="34">
        <f t="shared" si="0"/>
        <v>217.37</v>
      </c>
      <c r="D18" s="11"/>
      <c r="I18" s="21">
        <f>81.95+68.35+67.07</f>
        <v>217.37</v>
      </c>
    </row>
    <row r="19" spans="1:9">
      <c r="A19" s="19" t="s">
        <v>3</v>
      </c>
      <c r="B19" s="20" t="s">
        <v>72</v>
      </c>
      <c r="C19" s="34">
        <f t="shared" si="0"/>
        <v>335.06999999999994</v>
      </c>
      <c r="D19" s="11"/>
      <c r="F19">
        <v>71.27</v>
      </c>
      <c r="G19">
        <v>85</v>
      </c>
      <c r="H19">
        <v>118.46</v>
      </c>
      <c r="I19" s="21">
        <f>0.01+60.33</f>
        <v>60.339999999999996</v>
      </c>
    </row>
    <row r="20" spans="1:9">
      <c r="A20" s="19" t="s">
        <v>48</v>
      </c>
      <c r="B20" s="20" t="s">
        <v>73</v>
      </c>
      <c r="C20" s="34">
        <f t="shared" si="0"/>
        <v>629.38</v>
      </c>
      <c r="D20" s="11"/>
      <c r="I20" s="21">
        <f>354.3+148.44+126.64</f>
        <v>629.38</v>
      </c>
    </row>
    <row r="21" spans="1:9">
      <c r="A21" s="19" t="s">
        <v>74</v>
      </c>
      <c r="B21" s="20" t="s">
        <v>4</v>
      </c>
      <c r="C21" s="34">
        <f t="shared" si="0"/>
        <v>0</v>
      </c>
      <c r="D21" s="11"/>
      <c r="I21" s="21"/>
    </row>
    <row r="22" spans="1:9" ht="22.5">
      <c r="A22" s="19" t="s">
        <v>5</v>
      </c>
      <c r="B22" s="20" t="s">
        <v>60</v>
      </c>
      <c r="C22" s="34">
        <f t="shared" si="0"/>
        <v>388.62</v>
      </c>
      <c r="D22" s="11"/>
      <c r="F22">
        <v>98.43</v>
      </c>
      <c r="G22">
        <v>81.900000000000006</v>
      </c>
      <c r="H22">
        <v>128.01</v>
      </c>
      <c r="I22" s="21">
        <v>80.28</v>
      </c>
    </row>
    <row r="23" spans="1:9">
      <c r="A23" s="19" t="s">
        <v>91</v>
      </c>
      <c r="B23" s="20" t="s">
        <v>92</v>
      </c>
      <c r="C23" s="34">
        <f t="shared" si="0"/>
        <v>2.2699999999999996</v>
      </c>
      <c r="D23" s="11"/>
      <c r="G23">
        <v>0.26</v>
      </c>
      <c r="I23" s="21">
        <v>2.0099999999999998</v>
      </c>
    </row>
    <row r="24" spans="1:9">
      <c r="A24" s="19" t="s">
        <v>93</v>
      </c>
      <c r="B24" s="20" t="s">
        <v>94</v>
      </c>
      <c r="C24" s="34">
        <f t="shared" si="0"/>
        <v>23.44</v>
      </c>
      <c r="D24" s="11"/>
      <c r="G24">
        <v>7.94</v>
      </c>
      <c r="H24">
        <v>9.06</v>
      </c>
      <c r="I24" s="21">
        <v>6.44</v>
      </c>
    </row>
    <row r="25" spans="1:9">
      <c r="A25" s="19" t="s">
        <v>95</v>
      </c>
      <c r="B25" s="20" t="s">
        <v>96</v>
      </c>
      <c r="C25" s="34">
        <f t="shared" si="0"/>
        <v>48</v>
      </c>
      <c r="D25" s="11"/>
      <c r="F25">
        <v>12</v>
      </c>
      <c r="G25">
        <v>12</v>
      </c>
      <c r="H25">
        <v>12</v>
      </c>
      <c r="I25" s="21">
        <v>12</v>
      </c>
    </row>
    <row r="26" spans="1:9">
      <c r="A26" s="19" t="s">
        <v>208</v>
      </c>
      <c r="B26" s="20" t="s">
        <v>209</v>
      </c>
      <c r="C26" s="34">
        <f t="shared" si="0"/>
        <v>0</v>
      </c>
      <c r="D26" s="11"/>
      <c r="I26" s="21"/>
    </row>
    <row r="27" spans="1:9" ht="22.5">
      <c r="A27" s="19" t="s">
        <v>97</v>
      </c>
      <c r="B27" s="20" t="s">
        <v>98</v>
      </c>
      <c r="C27" s="34">
        <f t="shared" si="0"/>
        <v>0</v>
      </c>
      <c r="D27" s="11"/>
      <c r="I27" s="21"/>
    </row>
    <row r="28" spans="1:9" ht="22.5">
      <c r="A28" s="19" t="s">
        <v>100</v>
      </c>
      <c r="B28" s="20" t="s">
        <v>99</v>
      </c>
      <c r="C28" s="34">
        <f t="shared" si="0"/>
        <v>0</v>
      </c>
      <c r="D28" s="11"/>
      <c r="I28" s="21"/>
    </row>
    <row r="29" spans="1:9" ht="22.5">
      <c r="A29" s="19" t="s">
        <v>202</v>
      </c>
      <c r="B29" s="20" t="s">
        <v>99</v>
      </c>
      <c r="C29" s="34">
        <f t="shared" si="0"/>
        <v>0</v>
      </c>
      <c r="D29" s="11"/>
      <c r="I29" s="21"/>
    </row>
    <row r="30" spans="1:9">
      <c r="A30" s="19" t="s">
        <v>101</v>
      </c>
      <c r="B30" s="20" t="s">
        <v>102</v>
      </c>
      <c r="C30" s="34">
        <f t="shared" si="0"/>
        <v>131.87</v>
      </c>
      <c r="D30" s="11"/>
      <c r="I30" s="21">
        <f>41.54+65.79+24.54</f>
        <v>131.87</v>
      </c>
    </row>
    <row r="31" spans="1:9">
      <c r="A31" s="19" t="s">
        <v>203</v>
      </c>
      <c r="B31" s="20" t="s">
        <v>204</v>
      </c>
      <c r="C31" s="34">
        <f t="shared" si="0"/>
        <v>1213.23</v>
      </c>
      <c r="D31" s="11"/>
      <c r="F31">
        <v>275.41000000000003</v>
      </c>
      <c r="G31">
        <v>240</v>
      </c>
      <c r="H31">
        <v>251.34</v>
      </c>
      <c r="I31" s="21">
        <v>446.48</v>
      </c>
    </row>
    <row r="32" spans="1:9" ht="22.5">
      <c r="A32" s="19" t="s">
        <v>227</v>
      </c>
      <c r="B32" s="20" t="s">
        <v>228</v>
      </c>
      <c r="C32" s="34">
        <f t="shared" si="0"/>
        <v>0</v>
      </c>
      <c r="D32" s="11"/>
      <c r="I32" s="21"/>
    </row>
    <row r="33" spans="1:9" ht="22.5">
      <c r="A33" s="19" t="s">
        <v>103</v>
      </c>
      <c r="B33" s="20" t="s">
        <v>198</v>
      </c>
      <c r="C33" s="34">
        <f t="shared" si="0"/>
        <v>282.49</v>
      </c>
      <c r="D33" s="11"/>
      <c r="G33">
        <v>101.52</v>
      </c>
      <c r="H33">
        <v>65.58</v>
      </c>
      <c r="I33" s="21">
        <v>115.39</v>
      </c>
    </row>
    <row r="34" spans="1:9">
      <c r="A34" s="19" t="s">
        <v>205</v>
      </c>
      <c r="B34" s="17" t="s">
        <v>222</v>
      </c>
      <c r="C34" s="34">
        <f t="shared" si="0"/>
        <v>0</v>
      </c>
      <c r="D34" s="11"/>
      <c r="I34" s="21"/>
    </row>
    <row r="35" spans="1:9">
      <c r="A35" s="19" t="s">
        <v>52</v>
      </c>
      <c r="B35" s="20" t="s">
        <v>53</v>
      </c>
      <c r="C35" s="34">
        <f t="shared" si="0"/>
        <v>301.52</v>
      </c>
      <c r="D35" s="11"/>
      <c r="I35" s="21">
        <f>200.92+32.22+68.38</f>
        <v>301.52</v>
      </c>
    </row>
    <row r="36" spans="1:9">
      <c r="A36" s="19" t="s">
        <v>210</v>
      </c>
      <c r="B36" s="20" t="s">
        <v>221</v>
      </c>
      <c r="C36" s="34">
        <f t="shared" si="0"/>
        <v>41.05</v>
      </c>
      <c r="D36" s="11"/>
      <c r="I36" s="21">
        <f>21.69+19.36</f>
        <v>41.05</v>
      </c>
    </row>
    <row r="37" spans="1:9">
      <c r="A37" s="19" t="s">
        <v>7</v>
      </c>
      <c r="B37" s="20" t="s">
        <v>6</v>
      </c>
      <c r="C37" s="34">
        <f t="shared" si="0"/>
        <v>183.45999999999998</v>
      </c>
      <c r="D37" s="11"/>
      <c r="F37">
        <v>44.51</v>
      </c>
      <c r="G37">
        <v>69.19</v>
      </c>
      <c r="H37">
        <v>33.31</v>
      </c>
      <c r="I37" s="21">
        <v>36.450000000000003</v>
      </c>
    </row>
    <row r="38" spans="1:9">
      <c r="A38" s="19" t="s">
        <v>104</v>
      </c>
      <c r="B38" s="20" t="s">
        <v>105</v>
      </c>
      <c r="C38" s="34">
        <f t="shared" si="0"/>
        <v>355.1</v>
      </c>
      <c r="D38" s="11"/>
      <c r="F38">
        <v>63.2</v>
      </c>
      <c r="G38">
        <v>97.77</v>
      </c>
      <c r="H38">
        <v>96.84</v>
      </c>
      <c r="I38" s="21">
        <v>97.29</v>
      </c>
    </row>
    <row r="39" spans="1:9">
      <c r="A39" s="19" t="s">
        <v>106</v>
      </c>
      <c r="B39" s="20" t="s">
        <v>107</v>
      </c>
      <c r="C39" s="34">
        <f t="shared" si="0"/>
        <v>52.18</v>
      </c>
      <c r="D39" s="11"/>
      <c r="F39">
        <v>6.34</v>
      </c>
      <c r="G39">
        <v>14.76</v>
      </c>
      <c r="H39">
        <v>6.18</v>
      </c>
      <c r="I39" s="21">
        <v>24.9</v>
      </c>
    </row>
    <row r="40" spans="1:9">
      <c r="A40" s="19" t="s">
        <v>9</v>
      </c>
      <c r="B40" s="20" t="s">
        <v>8</v>
      </c>
      <c r="C40" s="34">
        <f t="shared" si="0"/>
        <v>886.63</v>
      </c>
      <c r="D40" s="11"/>
      <c r="F40">
        <v>0.01</v>
      </c>
      <c r="G40">
        <v>0.01</v>
      </c>
      <c r="H40">
        <v>0.01</v>
      </c>
      <c r="I40" s="21">
        <f>374.44+305.02+207.13+0.01</f>
        <v>886.6</v>
      </c>
    </row>
    <row r="41" spans="1:9">
      <c r="A41" s="19" t="s">
        <v>11</v>
      </c>
      <c r="B41" s="20" t="s">
        <v>10</v>
      </c>
      <c r="C41" s="34">
        <f t="shared" si="0"/>
        <v>201.29</v>
      </c>
      <c r="D41" s="11"/>
      <c r="I41" s="21">
        <f>80.74+120.55</f>
        <v>201.29</v>
      </c>
    </row>
    <row r="42" spans="1:9">
      <c r="A42" s="19" t="s">
        <v>13</v>
      </c>
      <c r="B42" s="20" t="s">
        <v>12</v>
      </c>
      <c r="C42" s="34">
        <f t="shared" si="0"/>
        <v>1432.51</v>
      </c>
      <c r="D42" s="11"/>
      <c r="F42">
        <v>329.96</v>
      </c>
      <c r="G42">
        <v>417.26</v>
      </c>
      <c r="H42">
        <v>275.64</v>
      </c>
      <c r="I42" s="21">
        <v>409.65</v>
      </c>
    </row>
    <row r="43" spans="1:9">
      <c r="A43" s="19" t="s">
        <v>75</v>
      </c>
      <c r="B43" s="20" t="s">
        <v>76</v>
      </c>
      <c r="C43" s="34">
        <f t="shared" si="0"/>
        <v>471.75</v>
      </c>
      <c r="D43" s="11"/>
      <c r="I43" s="21">
        <f>298.65+173.1</f>
        <v>471.75</v>
      </c>
    </row>
    <row r="44" spans="1:9">
      <c r="A44" s="19" t="s">
        <v>108</v>
      </c>
      <c r="B44" s="20" t="s">
        <v>109</v>
      </c>
      <c r="C44" s="34">
        <f t="shared" si="0"/>
        <v>158.78</v>
      </c>
      <c r="D44" s="11"/>
      <c r="F44">
        <v>52.23</v>
      </c>
      <c r="G44">
        <v>45.65</v>
      </c>
      <c r="H44">
        <v>19.14</v>
      </c>
      <c r="I44" s="21">
        <v>41.76</v>
      </c>
    </row>
    <row r="45" spans="1:9">
      <c r="A45" s="19" t="s">
        <v>110</v>
      </c>
      <c r="B45" s="20" t="s">
        <v>111</v>
      </c>
      <c r="C45" s="34">
        <f t="shared" si="0"/>
        <v>57.05</v>
      </c>
      <c r="D45" s="11"/>
      <c r="I45" s="21">
        <f>28.06+14.84+14.15</f>
        <v>57.05</v>
      </c>
    </row>
    <row r="46" spans="1:9">
      <c r="A46" s="19" t="s">
        <v>47</v>
      </c>
      <c r="B46" s="20" t="s">
        <v>77</v>
      </c>
      <c r="C46" s="34">
        <f t="shared" si="0"/>
        <v>221.4</v>
      </c>
      <c r="D46" s="11"/>
      <c r="I46" s="21">
        <f>108.94+44.36+68.1</f>
        <v>221.4</v>
      </c>
    </row>
    <row r="47" spans="1:9">
      <c r="A47" s="19" t="s">
        <v>54</v>
      </c>
      <c r="B47" s="20" t="s">
        <v>78</v>
      </c>
      <c r="C47" s="34">
        <f t="shared" si="0"/>
        <v>140.57</v>
      </c>
      <c r="D47" s="11"/>
      <c r="I47" s="21">
        <f>59.47+30.06+51.04</f>
        <v>140.57</v>
      </c>
    </row>
    <row r="48" spans="1:9" ht="22.5">
      <c r="A48" s="19" t="s">
        <v>14</v>
      </c>
      <c r="B48" s="20" t="s">
        <v>63</v>
      </c>
      <c r="C48" s="34">
        <f t="shared" si="0"/>
        <v>43.42</v>
      </c>
      <c r="D48" s="11"/>
      <c r="I48" s="21">
        <v>43.42</v>
      </c>
    </row>
    <row r="49" spans="1:9" ht="22.5">
      <c r="A49" s="19" t="s">
        <v>16</v>
      </c>
      <c r="B49" s="20" t="s">
        <v>15</v>
      </c>
      <c r="C49" s="34">
        <f t="shared" si="0"/>
        <v>259.11</v>
      </c>
      <c r="D49" s="11"/>
      <c r="I49" s="21">
        <f>54.26+204.85</f>
        <v>259.11</v>
      </c>
    </row>
    <row r="50" spans="1:9" ht="22.5">
      <c r="A50" s="19" t="s">
        <v>18</v>
      </c>
      <c r="B50" s="20" t="s">
        <v>17</v>
      </c>
      <c r="C50" s="34">
        <f t="shared" si="0"/>
        <v>153.82999999999998</v>
      </c>
      <c r="D50" s="11"/>
      <c r="G50">
        <v>62.76</v>
      </c>
      <c r="H50">
        <v>52.82</v>
      </c>
      <c r="I50" s="21">
        <v>38.25</v>
      </c>
    </row>
    <row r="51" spans="1:9" ht="22.5">
      <c r="A51" s="19" t="s">
        <v>112</v>
      </c>
      <c r="B51" s="20" t="s">
        <v>113</v>
      </c>
      <c r="C51" s="34">
        <f t="shared" si="0"/>
        <v>247.41</v>
      </c>
      <c r="D51" s="11"/>
      <c r="F51">
        <v>30.31</v>
      </c>
      <c r="G51">
        <v>103.7</v>
      </c>
      <c r="H51">
        <v>53.15</v>
      </c>
      <c r="I51" s="21">
        <v>60.25</v>
      </c>
    </row>
    <row r="52" spans="1:9" ht="22.5">
      <c r="A52" s="19" t="s">
        <v>114</v>
      </c>
      <c r="B52" s="20" t="s">
        <v>115</v>
      </c>
      <c r="C52" s="34">
        <f t="shared" si="0"/>
        <v>103.81</v>
      </c>
      <c r="D52" s="11"/>
      <c r="F52">
        <v>8.15</v>
      </c>
      <c r="G52">
        <v>28.97</v>
      </c>
      <c r="H52">
        <v>19.34</v>
      </c>
      <c r="I52" s="21">
        <v>47.35</v>
      </c>
    </row>
    <row r="53" spans="1:9">
      <c r="A53" s="19" t="s">
        <v>116</v>
      </c>
      <c r="B53" s="20" t="s">
        <v>117</v>
      </c>
      <c r="C53" s="34">
        <f t="shared" si="0"/>
        <v>473.47</v>
      </c>
      <c r="D53" s="11"/>
      <c r="F53">
        <v>151.28</v>
      </c>
      <c r="G53">
        <v>74.55</v>
      </c>
      <c r="H53">
        <v>131.4</v>
      </c>
      <c r="I53" s="21">
        <v>116.24</v>
      </c>
    </row>
    <row r="54" spans="1:9">
      <c r="A54" s="19" t="s">
        <v>20</v>
      </c>
      <c r="B54" s="20" t="s">
        <v>19</v>
      </c>
      <c r="C54" s="34">
        <f t="shared" si="0"/>
        <v>689.80000000000007</v>
      </c>
      <c r="D54" s="11"/>
      <c r="I54" s="21">
        <f>368.35+190.08+131.37</f>
        <v>689.80000000000007</v>
      </c>
    </row>
    <row r="55" spans="1:9" ht="22.5">
      <c r="A55" s="19" t="s">
        <v>211</v>
      </c>
      <c r="B55" s="20" t="s">
        <v>219</v>
      </c>
      <c r="C55" s="34">
        <f t="shared" si="0"/>
        <v>211.47</v>
      </c>
      <c r="D55" s="11"/>
      <c r="I55" s="21">
        <f>118.85+63.84+28.78</f>
        <v>211.47</v>
      </c>
    </row>
    <row r="56" spans="1:9" ht="22.5">
      <c r="A56" s="19" t="s">
        <v>118</v>
      </c>
      <c r="B56" s="20" t="s">
        <v>220</v>
      </c>
      <c r="C56" s="34">
        <f t="shared" si="0"/>
        <v>630.13</v>
      </c>
      <c r="D56" s="11"/>
      <c r="F56">
        <v>181.49</v>
      </c>
      <c r="G56">
        <v>72.83</v>
      </c>
      <c r="H56">
        <v>229.8</v>
      </c>
      <c r="I56" s="21">
        <v>146.01</v>
      </c>
    </row>
    <row r="57" spans="1:9">
      <c r="A57" s="19" t="s">
        <v>22</v>
      </c>
      <c r="B57" s="20" t="s">
        <v>21</v>
      </c>
      <c r="C57" s="34">
        <f t="shared" si="0"/>
        <v>190.92</v>
      </c>
      <c r="D57" s="11"/>
      <c r="I57" s="21">
        <f>74.08+82.87+33.97</f>
        <v>190.92</v>
      </c>
    </row>
    <row r="58" spans="1:9" ht="22.5">
      <c r="A58" s="19" t="s">
        <v>55</v>
      </c>
      <c r="B58" s="20" t="s">
        <v>56</v>
      </c>
      <c r="C58" s="34">
        <f t="shared" si="0"/>
        <v>152.08000000000001</v>
      </c>
      <c r="D58" s="11"/>
      <c r="F58">
        <v>25.59</v>
      </c>
      <c r="G58">
        <v>45.95</v>
      </c>
      <c r="H58">
        <v>64.31</v>
      </c>
      <c r="I58" s="21">
        <v>16.23</v>
      </c>
    </row>
    <row r="59" spans="1:9" ht="22.5">
      <c r="A59" s="19" t="s">
        <v>24</v>
      </c>
      <c r="B59" s="20" t="s">
        <v>23</v>
      </c>
      <c r="C59" s="34">
        <f t="shared" si="0"/>
        <v>231.94</v>
      </c>
      <c r="D59" s="11"/>
      <c r="F59">
        <v>74.819999999999993</v>
      </c>
      <c r="G59">
        <v>58.16</v>
      </c>
      <c r="H59">
        <v>53.26</v>
      </c>
      <c r="I59" s="21">
        <v>45.7</v>
      </c>
    </row>
    <row r="60" spans="1:9">
      <c r="A60" s="18" t="s">
        <v>119</v>
      </c>
      <c r="B60" s="17" t="s">
        <v>120</v>
      </c>
      <c r="C60" s="34">
        <f t="shared" si="0"/>
        <v>15.83</v>
      </c>
      <c r="D60" s="12"/>
      <c r="F60">
        <v>0.09</v>
      </c>
      <c r="G60">
        <v>10.4</v>
      </c>
      <c r="I60" s="21">
        <v>5.34</v>
      </c>
    </row>
    <row r="61" spans="1:9" ht="22.5">
      <c r="A61" s="18" t="s">
        <v>121</v>
      </c>
      <c r="B61" s="17" t="s">
        <v>122</v>
      </c>
      <c r="C61" s="34">
        <f t="shared" si="0"/>
        <v>787.70999999999992</v>
      </c>
      <c r="D61" s="12"/>
      <c r="F61">
        <v>190.02</v>
      </c>
      <c r="G61">
        <v>189.75</v>
      </c>
      <c r="H61">
        <v>123.91</v>
      </c>
      <c r="I61" s="21">
        <v>284.02999999999997</v>
      </c>
    </row>
    <row r="62" spans="1:9" ht="22.5">
      <c r="A62" s="18" t="s">
        <v>124</v>
      </c>
      <c r="B62" s="17" t="s">
        <v>125</v>
      </c>
      <c r="C62" s="34">
        <f t="shared" si="0"/>
        <v>139.69</v>
      </c>
      <c r="D62" s="12"/>
      <c r="F62">
        <v>29.07</v>
      </c>
      <c r="G62">
        <v>40.08</v>
      </c>
      <c r="H62">
        <v>37.33</v>
      </c>
      <c r="I62" s="21">
        <v>33.21</v>
      </c>
    </row>
    <row r="63" spans="1:9">
      <c r="A63" s="18" t="s">
        <v>26</v>
      </c>
      <c r="B63" s="17" t="s">
        <v>25</v>
      </c>
      <c r="C63" s="34">
        <f t="shared" si="0"/>
        <v>646.5</v>
      </c>
      <c r="D63" s="12"/>
      <c r="I63" s="21">
        <f>358.27+121.53+166.7</f>
        <v>646.5</v>
      </c>
    </row>
    <row r="64" spans="1:9">
      <c r="A64" s="18" t="s">
        <v>28</v>
      </c>
      <c r="B64" s="17" t="s">
        <v>27</v>
      </c>
      <c r="C64" s="34">
        <f t="shared" si="0"/>
        <v>506.82</v>
      </c>
      <c r="D64" s="12"/>
      <c r="F64">
        <v>103.18</v>
      </c>
      <c r="G64">
        <v>183.55</v>
      </c>
      <c r="H64">
        <v>47.03</v>
      </c>
      <c r="I64" s="21">
        <v>173.06</v>
      </c>
    </row>
    <row r="65" spans="1:9" ht="22.5">
      <c r="A65" s="18" t="s">
        <v>126</v>
      </c>
      <c r="B65" s="17" t="s">
        <v>127</v>
      </c>
      <c r="C65" s="34">
        <f t="shared" si="0"/>
        <v>29.860000000000003</v>
      </c>
      <c r="D65" s="12"/>
      <c r="F65">
        <v>14.04</v>
      </c>
      <c r="G65">
        <v>9.74</v>
      </c>
      <c r="H65">
        <v>3.48</v>
      </c>
      <c r="I65" s="21">
        <v>2.6</v>
      </c>
    </row>
    <row r="66" spans="1:9">
      <c r="A66" s="18" t="s">
        <v>128</v>
      </c>
      <c r="B66" s="17" t="s">
        <v>129</v>
      </c>
      <c r="C66" s="34">
        <f t="shared" si="0"/>
        <v>660.16</v>
      </c>
      <c r="D66" s="12"/>
      <c r="I66" s="21">
        <f>315.27+162.97+181.92</f>
        <v>660.16</v>
      </c>
    </row>
    <row r="67" spans="1:9">
      <c r="A67" s="18" t="s">
        <v>29</v>
      </c>
      <c r="B67" s="17" t="s">
        <v>79</v>
      </c>
      <c r="C67" s="34">
        <f t="shared" si="0"/>
        <v>423.27</v>
      </c>
      <c r="D67" s="12"/>
      <c r="F67">
        <v>88.18</v>
      </c>
      <c r="G67">
        <v>127.25</v>
      </c>
      <c r="H67">
        <v>50.27</v>
      </c>
      <c r="I67" s="21">
        <v>157.57</v>
      </c>
    </row>
    <row r="68" spans="1:9" ht="38.25">
      <c r="A68" s="18" t="s">
        <v>236</v>
      </c>
      <c r="B68" s="32" t="s">
        <v>237</v>
      </c>
      <c r="C68" s="34">
        <f t="shared" si="0"/>
        <v>327.19</v>
      </c>
      <c r="D68" s="12"/>
      <c r="F68">
        <v>129.19</v>
      </c>
      <c r="G68">
        <v>50</v>
      </c>
      <c r="H68">
        <v>98</v>
      </c>
      <c r="I68" s="21">
        <v>50</v>
      </c>
    </row>
    <row r="69" spans="1:9">
      <c r="A69" s="18" t="s">
        <v>130</v>
      </c>
      <c r="B69" s="17" t="s">
        <v>131</v>
      </c>
      <c r="C69" s="34">
        <f t="shared" si="0"/>
        <v>4091.5499999999997</v>
      </c>
      <c r="D69" s="12"/>
      <c r="F69">
        <v>339.34</v>
      </c>
      <c r="H69">
        <v>578.35</v>
      </c>
      <c r="I69" s="21">
        <f>657.05+2516.81</f>
        <v>3173.8599999999997</v>
      </c>
    </row>
    <row r="70" spans="1:9">
      <c r="A70" s="18" t="s">
        <v>132</v>
      </c>
      <c r="B70" s="17" t="s">
        <v>133</v>
      </c>
      <c r="C70" s="34">
        <f t="shared" si="0"/>
        <v>78.7</v>
      </c>
      <c r="D70" s="12"/>
      <c r="H70">
        <v>78.7</v>
      </c>
      <c r="I70" s="21"/>
    </row>
    <row r="71" spans="1:9" ht="45">
      <c r="A71" s="18" t="s">
        <v>134</v>
      </c>
      <c r="B71" s="20" t="s">
        <v>216</v>
      </c>
      <c r="C71" s="34">
        <f t="shared" ref="C71:C126" si="1">F71+G71+H71+I71</f>
        <v>2177.4699999999998</v>
      </c>
      <c r="D71" s="12"/>
      <c r="F71">
        <v>2177.4699999999998</v>
      </c>
      <c r="I71" s="21"/>
    </row>
    <row r="72" spans="1:9" ht="22.5">
      <c r="A72" s="18" t="s">
        <v>135</v>
      </c>
      <c r="B72" s="17" t="s">
        <v>136</v>
      </c>
      <c r="C72" s="34">
        <f t="shared" si="1"/>
        <v>409.61</v>
      </c>
      <c r="D72" s="12"/>
      <c r="F72">
        <v>84.47</v>
      </c>
      <c r="G72">
        <v>72.87</v>
      </c>
      <c r="H72">
        <v>99.8</v>
      </c>
      <c r="I72" s="21">
        <v>152.47</v>
      </c>
    </row>
    <row r="73" spans="1:9" ht="33.75">
      <c r="A73" s="18" t="s">
        <v>137</v>
      </c>
      <c r="B73" s="17" t="s">
        <v>188</v>
      </c>
      <c r="C73" s="34">
        <f t="shared" si="1"/>
        <v>245.12</v>
      </c>
      <c r="D73" s="12"/>
      <c r="F73">
        <v>32.57</v>
      </c>
      <c r="G73">
        <v>62.45</v>
      </c>
      <c r="H73">
        <v>55.37</v>
      </c>
      <c r="I73" s="21">
        <v>94.73</v>
      </c>
    </row>
    <row r="74" spans="1:9" ht="22.5">
      <c r="A74" s="18" t="s">
        <v>138</v>
      </c>
      <c r="B74" s="17" t="s">
        <v>139</v>
      </c>
      <c r="C74" s="34">
        <f t="shared" si="1"/>
        <v>661.34</v>
      </c>
      <c r="D74" s="12"/>
      <c r="F74">
        <v>127.51</v>
      </c>
      <c r="G74">
        <v>194.52</v>
      </c>
      <c r="H74">
        <v>157.87</v>
      </c>
      <c r="I74" s="21">
        <v>181.44</v>
      </c>
    </row>
    <row r="75" spans="1:9" ht="22.5">
      <c r="A75" s="18" t="s">
        <v>212</v>
      </c>
      <c r="B75" s="17" t="s">
        <v>217</v>
      </c>
      <c r="C75" s="34">
        <f t="shared" si="1"/>
        <v>0</v>
      </c>
      <c r="D75" s="12"/>
      <c r="I75" s="21"/>
    </row>
    <row r="76" spans="1:9">
      <c r="A76" s="18" t="s">
        <v>213</v>
      </c>
      <c r="B76" s="17" t="s">
        <v>123</v>
      </c>
      <c r="C76" s="34">
        <f t="shared" si="1"/>
        <v>54.800000000000004</v>
      </c>
      <c r="D76" s="12"/>
      <c r="F76">
        <v>10.71</v>
      </c>
      <c r="G76">
        <v>19.2</v>
      </c>
      <c r="H76">
        <v>7.72</v>
      </c>
      <c r="I76" s="21">
        <v>17.170000000000002</v>
      </c>
    </row>
    <row r="77" spans="1:9">
      <c r="A77" s="18" t="s">
        <v>239</v>
      </c>
      <c r="B77" s="17" t="s">
        <v>123</v>
      </c>
      <c r="C77" s="34">
        <f t="shared" si="1"/>
        <v>92.18</v>
      </c>
      <c r="D77" s="12"/>
      <c r="F77">
        <v>17.66</v>
      </c>
      <c r="G77">
        <v>28.08</v>
      </c>
      <c r="H77">
        <v>17.23</v>
      </c>
      <c r="I77" s="21">
        <v>29.21</v>
      </c>
    </row>
    <row r="78" spans="1:9">
      <c r="A78" s="18" t="s">
        <v>140</v>
      </c>
      <c r="B78" s="17" t="s">
        <v>123</v>
      </c>
      <c r="C78" s="34">
        <f t="shared" si="1"/>
        <v>109.21000000000001</v>
      </c>
      <c r="D78" s="12"/>
      <c r="F78">
        <v>19.11</v>
      </c>
      <c r="G78">
        <v>32.15</v>
      </c>
      <c r="H78">
        <v>22.3</v>
      </c>
      <c r="I78" s="21">
        <v>35.65</v>
      </c>
    </row>
    <row r="79" spans="1:9">
      <c r="A79" s="18" t="s">
        <v>141</v>
      </c>
      <c r="B79" s="17" t="s">
        <v>90</v>
      </c>
      <c r="C79" s="34">
        <f t="shared" si="1"/>
        <v>115.66999999999999</v>
      </c>
      <c r="D79" s="12"/>
      <c r="G79">
        <v>100.85</v>
      </c>
      <c r="H79">
        <v>5.52</v>
      </c>
      <c r="I79" s="21">
        <v>9.3000000000000007</v>
      </c>
    </row>
    <row r="80" spans="1:9" ht="22.5">
      <c r="A80" s="18" t="s">
        <v>31</v>
      </c>
      <c r="B80" s="17" t="s">
        <v>30</v>
      </c>
      <c r="C80" s="34">
        <f t="shared" si="1"/>
        <v>559.30999999999995</v>
      </c>
      <c r="D80" s="12"/>
      <c r="I80" s="21">
        <f>258.76+121.68+178.87</f>
        <v>559.30999999999995</v>
      </c>
    </row>
    <row r="81" spans="1:9" ht="22.5">
      <c r="A81" s="18" t="s">
        <v>142</v>
      </c>
      <c r="B81" s="17" t="s">
        <v>225</v>
      </c>
      <c r="C81" s="34">
        <f t="shared" si="1"/>
        <v>817.74</v>
      </c>
      <c r="D81" s="12"/>
      <c r="F81">
        <v>123.15</v>
      </c>
      <c r="G81" s="3">
        <v>223.49</v>
      </c>
      <c r="H81">
        <v>171.83</v>
      </c>
      <c r="I81" s="21">
        <v>299.27</v>
      </c>
    </row>
    <row r="82" spans="1:9">
      <c r="A82" s="18" t="s">
        <v>33</v>
      </c>
      <c r="B82" s="17" t="s">
        <v>32</v>
      </c>
      <c r="C82" s="34">
        <f t="shared" si="1"/>
        <v>224.95</v>
      </c>
      <c r="D82" s="12"/>
      <c r="F82">
        <v>69.790000000000006</v>
      </c>
      <c r="G82">
        <v>52.26</v>
      </c>
      <c r="H82">
        <v>41.64</v>
      </c>
      <c r="I82" s="21">
        <v>61.26</v>
      </c>
    </row>
    <row r="83" spans="1:9">
      <c r="A83" s="18" t="s">
        <v>34</v>
      </c>
      <c r="B83" s="17" t="s">
        <v>80</v>
      </c>
      <c r="C83" s="34">
        <f t="shared" si="1"/>
        <v>170.49</v>
      </c>
      <c r="D83" s="12"/>
      <c r="I83" s="21">
        <f>108.17+21.51+40.81</f>
        <v>170.49</v>
      </c>
    </row>
    <row r="84" spans="1:9">
      <c r="A84" s="18" t="s">
        <v>36</v>
      </c>
      <c r="B84" s="17" t="s">
        <v>35</v>
      </c>
      <c r="C84" s="34">
        <f t="shared" si="1"/>
        <v>473.07</v>
      </c>
      <c r="D84" s="12"/>
      <c r="I84" s="21">
        <f>197.81+88.5+186.76</f>
        <v>473.07</v>
      </c>
    </row>
    <row r="85" spans="1:9">
      <c r="A85" s="18" t="s">
        <v>57</v>
      </c>
      <c r="B85" s="17" t="s">
        <v>81</v>
      </c>
      <c r="C85" s="34">
        <f t="shared" si="1"/>
        <v>550.96</v>
      </c>
      <c r="D85" s="12"/>
      <c r="I85" s="21">
        <f>435.28+0.04+115.64</f>
        <v>550.96</v>
      </c>
    </row>
    <row r="86" spans="1:9">
      <c r="A86" s="18" t="s">
        <v>229</v>
      </c>
      <c r="B86" s="17" t="s">
        <v>4</v>
      </c>
      <c r="C86" s="34">
        <f t="shared" si="1"/>
        <v>227.48</v>
      </c>
      <c r="D86" s="12"/>
      <c r="I86" s="21">
        <f>143.54+24.06+59.88</f>
        <v>227.48</v>
      </c>
    </row>
    <row r="87" spans="1:9">
      <c r="A87" s="18" t="s">
        <v>38</v>
      </c>
      <c r="B87" s="17" t="s">
        <v>37</v>
      </c>
      <c r="C87" s="34">
        <f t="shared" si="1"/>
        <v>249.92000000000002</v>
      </c>
      <c r="D87" s="12"/>
      <c r="I87" s="21">
        <f>144.49+21.54+83.89</f>
        <v>249.92000000000002</v>
      </c>
    </row>
    <row r="88" spans="1:9">
      <c r="A88" s="18" t="s">
        <v>39</v>
      </c>
      <c r="B88" s="17" t="s">
        <v>61</v>
      </c>
      <c r="C88" s="34">
        <f t="shared" si="1"/>
        <v>61.129999999999995</v>
      </c>
      <c r="D88" s="12"/>
      <c r="I88" s="21">
        <f>18.41+30.5+12.22</f>
        <v>61.129999999999995</v>
      </c>
    </row>
    <row r="89" spans="1:9" ht="22.5">
      <c r="A89" s="18" t="s">
        <v>144</v>
      </c>
      <c r="B89" s="17" t="s">
        <v>143</v>
      </c>
      <c r="C89" s="34">
        <f t="shared" si="1"/>
        <v>208.5</v>
      </c>
      <c r="D89" s="12"/>
      <c r="I89" s="21">
        <v>208.5</v>
      </c>
    </row>
    <row r="90" spans="1:9" ht="22.5">
      <c r="A90" s="18" t="s">
        <v>40</v>
      </c>
      <c r="B90" s="17" t="s">
        <v>82</v>
      </c>
      <c r="C90" s="34">
        <f t="shared" si="1"/>
        <v>261.27999999999997</v>
      </c>
      <c r="D90" s="12"/>
      <c r="I90" s="21">
        <f>130.8+63.79+66.69</f>
        <v>261.27999999999997</v>
      </c>
    </row>
    <row r="91" spans="1:9">
      <c r="A91" s="18" t="s">
        <v>145</v>
      </c>
      <c r="B91" s="17" t="s">
        <v>146</v>
      </c>
      <c r="C91" s="34">
        <f t="shared" si="1"/>
        <v>5285.9000000000005</v>
      </c>
      <c r="D91" s="12"/>
      <c r="F91">
        <v>2267.13</v>
      </c>
      <c r="G91">
        <v>1232.49</v>
      </c>
      <c r="H91">
        <v>781.73</v>
      </c>
      <c r="I91" s="21">
        <v>1004.55</v>
      </c>
    </row>
    <row r="92" spans="1:9">
      <c r="A92" s="18" t="s">
        <v>147</v>
      </c>
      <c r="B92" s="17" t="s">
        <v>197</v>
      </c>
      <c r="C92" s="34">
        <f t="shared" si="1"/>
        <v>1043.3</v>
      </c>
      <c r="D92" s="12"/>
      <c r="F92">
        <v>188.57</v>
      </c>
      <c r="G92">
        <v>298.76</v>
      </c>
      <c r="H92">
        <v>271.2</v>
      </c>
      <c r="I92" s="21">
        <v>284.77</v>
      </c>
    </row>
    <row r="93" spans="1:9">
      <c r="A93" s="18" t="s">
        <v>148</v>
      </c>
      <c r="B93" s="17" t="s">
        <v>123</v>
      </c>
      <c r="C93" s="34">
        <f t="shared" si="1"/>
        <v>101.22</v>
      </c>
      <c r="D93" s="12"/>
      <c r="F93">
        <v>16.07</v>
      </c>
      <c r="G93">
        <v>41.75</v>
      </c>
      <c r="H93">
        <v>20.87</v>
      </c>
      <c r="I93" s="21">
        <v>22.53</v>
      </c>
    </row>
    <row r="94" spans="1:9">
      <c r="A94" s="18" t="s">
        <v>149</v>
      </c>
      <c r="B94" s="17" t="s">
        <v>150</v>
      </c>
      <c r="C94" s="34">
        <f t="shared" si="1"/>
        <v>0</v>
      </c>
      <c r="D94" s="12"/>
      <c r="I94" s="21"/>
    </row>
    <row r="95" spans="1:9">
      <c r="A95" s="18" t="s">
        <v>215</v>
      </c>
      <c r="B95" s="17" t="s">
        <v>218</v>
      </c>
      <c r="C95" s="34">
        <f t="shared" si="1"/>
        <v>795.02</v>
      </c>
      <c r="D95" s="12"/>
      <c r="F95">
        <v>174.97</v>
      </c>
      <c r="G95">
        <v>229.77</v>
      </c>
      <c r="H95">
        <v>115.67</v>
      </c>
      <c r="I95" s="21">
        <v>274.61</v>
      </c>
    </row>
    <row r="96" spans="1:9">
      <c r="A96" s="18" t="s">
        <v>151</v>
      </c>
      <c r="B96" s="17" t="s">
        <v>152</v>
      </c>
      <c r="C96" s="34">
        <f t="shared" si="1"/>
        <v>206.43000000000004</v>
      </c>
      <c r="D96" s="12"/>
      <c r="F96">
        <v>59.05</v>
      </c>
      <c r="G96">
        <v>72</v>
      </c>
      <c r="H96">
        <v>50.86</v>
      </c>
      <c r="I96" s="21">
        <v>24.52</v>
      </c>
    </row>
    <row r="97" spans="1:9" ht="22.5">
      <c r="A97" s="18" t="s">
        <v>153</v>
      </c>
      <c r="B97" s="17" t="s">
        <v>154</v>
      </c>
      <c r="C97" s="34">
        <f t="shared" si="1"/>
        <v>172.51</v>
      </c>
      <c r="D97" s="12"/>
      <c r="F97">
        <v>43.56</v>
      </c>
      <c r="G97">
        <v>48.62</v>
      </c>
      <c r="H97">
        <v>21.41</v>
      </c>
      <c r="I97" s="21">
        <v>58.92</v>
      </c>
    </row>
    <row r="98" spans="1:9">
      <c r="A98" s="18" t="s">
        <v>240</v>
      </c>
      <c r="B98" s="17" t="s">
        <v>150</v>
      </c>
      <c r="C98" s="34">
        <f t="shared" si="1"/>
        <v>83.6</v>
      </c>
      <c r="D98" s="12"/>
      <c r="F98">
        <v>40.79</v>
      </c>
      <c r="G98">
        <v>20.81</v>
      </c>
      <c r="H98">
        <v>22</v>
      </c>
      <c r="I98" s="21"/>
    </row>
    <row r="99" spans="1:9">
      <c r="A99" s="18" t="s">
        <v>155</v>
      </c>
      <c r="B99" s="17" t="s">
        <v>150</v>
      </c>
      <c r="C99" s="34">
        <f t="shared" si="1"/>
        <v>0</v>
      </c>
      <c r="D99" s="12"/>
      <c r="I99" s="21"/>
    </row>
    <row r="100" spans="1:9">
      <c r="A100" s="18" t="s">
        <v>156</v>
      </c>
      <c r="B100" s="17" t="s">
        <v>157</v>
      </c>
      <c r="C100" s="34">
        <f t="shared" si="1"/>
        <v>395.53000000000003</v>
      </c>
      <c r="D100" s="12"/>
      <c r="F100">
        <v>77.22</v>
      </c>
      <c r="G100">
        <v>157.24</v>
      </c>
      <c r="H100">
        <v>90.7</v>
      </c>
      <c r="I100" s="21">
        <v>70.37</v>
      </c>
    </row>
    <row r="101" spans="1:9">
      <c r="A101" s="18" t="s">
        <v>158</v>
      </c>
      <c r="B101" s="17" t="s">
        <v>159</v>
      </c>
      <c r="C101" s="34">
        <f t="shared" si="1"/>
        <v>632.48</v>
      </c>
      <c r="D101" s="12"/>
      <c r="I101" s="21">
        <f>326.59+129.18+176.71</f>
        <v>632.48</v>
      </c>
    </row>
    <row r="102" spans="1:9" ht="22.5">
      <c r="A102" s="18" t="s">
        <v>160</v>
      </c>
      <c r="B102" s="17" t="s">
        <v>161</v>
      </c>
      <c r="C102" s="34">
        <f t="shared" si="1"/>
        <v>344.03999999999996</v>
      </c>
      <c r="D102" s="12"/>
      <c r="F102">
        <v>41.05</v>
      </c>
      <c r="G102">
        <v>108.1</v>
      </c>
      <c r="H102">
        <v>118.9</v>
      </c>
      <c r="I102" s="21">
        <v>75.989999999999995</v>
      </c>
    </row>
    <row r="103" spans="1:9" ht="33.75">
      <c r="A103" s="31" t="s">
        <v>196</v>
      </c>
      <c r="B103" s="17" t="s">
        <v>83</v>
      </c>
      <c r="C103" s="34">
        <f t="shared" si="1"/>
        <v>0</v>
      </c>
      <c r="D103" s="12"/>
      <c r="I103" s="21"/>
    </row>
    <row r="104" spans="1:9">
      <c r="A104" s="18" t="s">
        <v>58</v>
      </c>
      <c r="B104" s="17" t="s">
        <v>59</v>
      </c>
      <c r="C104" s="34">
        <f t="shared" si="1"/>
        <v>0</v>
      </c>
      <c r="D104" s="12"/>
      <c r="I104" s="21"/>
    </row>
    <row r="105" spans="1:9" ht="22.5">
      <c r="A105" s="18" t="s">
        <v>162</v>
      </c>
      <c r="B105" s="17" t="s">
        <v>163</v>
      </c>
      <c r="C105" s="34">
        <f t="shared" si="1"/>
        <v>383.91</v>
      </c>
      <c r="D105" s="12"/>
      <c r="F105">
        <v>90.79</v>
      </c>
      <c r="G105">
        <v>70.25</v>
      </c>
      <c r="H105">
        <v>98.38</v>
      </c>
      <c r="I105" s="21">
        <v>124.49</v>
      </c>
    </row>
    <row r="106" spans="1:9" ht="22.5">
      <c r="A106" s="18" t="s">
        <v>164</v>
      </c>
      <c r="B106" s="17" t="s">
        <v>165</v>
      </c>
      <c r="C106" s="34">
        <f t="shared" si="1"/>
        <v>0</v>
      </c>
      <c r="D106" s="12"/>
      <c r="I106" s="21"/>
    </row>
    <row r="107" spans="1:9" ht="22.5">
      <c r="A107" s="18" t="s">
        <v>42</v>
      </c>
      <c r="B107" s="17" t="s">
        <v>41</v>
      </c>
      <c r="C107" s="34">
        <f t="shared" si="1"/>
        <v>108.99</v>
      </c>
      <c r="D107" s="12"/>
      <c r="F107">
        <v>35.53</v>
      </c>
      <c r="G107">
        <v>16.14</v>
      </c>
      <c r="H107">
        <v>29.08</v>
      </c>
      <c r="I107" s="21">
        <v>28.24</v>
      </c>
    </row>
    <row r="108" spans="1:9" ht="22.5">
      <c r="A108" s="18" t="s">
        <v>44</v>
      </c>
      <c r="B108" s="17" t="s">
        <v>43</v>
      </c>
      <c r="C108" s="34">
        <f t="shared" si="1"/>
        <v>917.81000000000006</v>
      </c>
      <c r="D108" s="12"/>
      <c r="I108" s="21">
        <f>500.2+190+227.61</f>
        <v>917.81000000000006</v>
      </c>
    </row>
    <row r="109" spans="1:9" ht="22.5">
      <c r="A109" s="18" t="s">
        <v>214</v>
      </c>
      <c r="B109" s="17" t="s">
        <v>154</v>
      </c>
      <c r="C109" s="34">
        <f t="shared" si="1"/>
        <v>0</v>
      </c>
      <c r="D109" s="12"/>
      <c r="I109" s="21"/>
    </row>
    <row r="110" spans="1:9" ht="22.5">
      <c r="A110" s="18" t="s">
        <v>166</v>
      </c>
      <c r="B110" s="17" t="s">
        <v>154</v>
      </c>
      <c r="C110" s="34">
        <f t="shared" si="1"/>
        <v>0</v>
      </c>
      <c r="D110" s="12"/>
      <c r="I110" s="21"/>
    </row>
    <row r="111" spans="1:9" ht="22.5">
      <c r="A111" s="18" t="s">
        <v>100</v>
      </c>
      <c r="B111" s="17" t="s">
        <v>99</v>
      </c>
      <c r="C111" s="34">
        <f t="shared" si="1"/>
        <v>840.43000000000006</v>
      </c>
      <c r="D111" s="12"/>
      <c r="F111">
        <v>310.81</v>
      </c>
      <c r="G111">
        <v>151.04</v>
      </c>
      <c r="H111">
        <v>54.26</v>
      </c>
      <c r="I111" s="21">
        <v>324.32</v>
      </c>
    </row>
    <row r="112" spans="1:9" ht="22.5">
      <c r="A112" s="18" t="s">
        <v>238</v>
      </c>
      <c r="B112" s="17" t="s">
        <v>99</v>
      </c>
      <c r="C112" s="34">
        <f t="shared" si="1"/>
        <v>594.41999999999996</v>
      </c>
      <c r="D112" s="12"/>
      <c r="F112">
        <v>176.22</v>
      </c>
      <c r="G112">
        <v>49.86</v>
      </c>
      <c r="H112">
        <v>236.5</v>
      </c>
      <c r="I112" s="21">
        <v>131.84</v>
      </c>
    </row>
    <row r="113" spans="1:10">
      <c r="A113" s="18" t="s">
        <v>46</v>
      </c>
      <c r="B113" s="17" t="s">
        <v>45</v>
      </c>
      <c r="C113" s="34">
        <f t="shared" si="1"/>
        <v>145.69999999999999</v>
      </c>
      <c r="D113" s="12"/>
      <c r="F113">
        <v>53.09</v>
      </c>
      <c r="G113">
        <v>23.1</v>
      </c>
      <c r="H113">
        <v>18.95</v>
      </c>
      <c r="I113" s="21">
        <v>50.56</v>
      </c>
    </row>
    <row r="114" spans="1:10" ht="22.5">
      <c r="A114" s="18" t="s">
        <v>241</v>
      </c>
      <c r="B114" s="17" t="s">
        <v>193</v>
      </c>
      <c r="C114" s="34">
        <f t="shared" si="1"/>
        <v>82.02</v>
      </c>
      <c r="D114" s="12"/>
      <c r="F114">
        <v>26.83</v>
      </c>
      <c r="G114">
        <v>12.66</v>
      </c>
      <c r="H114">
        <v>18.010000000000002</v>
      </c>
      <c r="I114" s="21">
        <v>24.52</v>
      </c>
    </row>
    <row r="115" spans="1:10" ht="22.5">
      <c r="A115" s="18" t="s">
        <v>167</v>
      </c>
      <c r="B115" s="17" t="s">
        <v>193</v>
      </c>
      <c r="C115" s="34">
        <f t="shared" si="1"/>
        <v>0</v>
      </c>
      <c r="D115" s="12"/>
      <c r="I115" s="21"/>
    </row>
    <row r="116" spans="1:10">
      <c r="A116" s="18" t="s">
        <v>168</v>
      </c>
      <c r="B116" s="17" t="s">
        <v>169</v>
      </c>
      <c r="C116" s="34">
        <f t="shared" si="1"/>
        <v>191.43</v>
      </c>
      <c r="D116" s="12"/>
      <c r="F116">
        <v>42.95</v>
      </c>
      <c r="G116">
        <v>58.27</v>
      </c>
      <c r="H116">
        <v>28</v>
      </c>
      <c r="I116" s="21">
        <v>62.21</v>
      </c>
    </row>
    <row r="117" spans="1:10" ht="22.5">
      <c r="A117" s="18" t="s">
        <v>170</v>
      </c>
      <c r="B117" s="17" t="s">
        <v>226</v>
      </c>
      <c r="C117" s="34">
        <f t="shared" si="1"/>
        <v>79.67</v>
      </c>
      <c r="D117" s="12"/>
      <c r="F117">
        <v>30.24</v>
      </c>
      <c r="G117">
        <v>8.52</v>
      </c>
      <c r="H117">
        <v>23.15</v>
      </c>
      <c r="I117" s="21">
        <v>17.760000000000002</v>
      </c>
    </row>
    <row r="118" spans="1:10" ht="22.5">
      <c r="A118" s="18" t="s">
        <v>171</v>
      </c>
      <c r="B118" s="17" t="s">
        <v>226</v>
      </c>
      <c r="C118" s="34">
        <f t="shared" si="1"/>
        <v>133.09</v>
      </c>
      <c r="D118" s="12"/>
      <c r="F118">
        <v>35.81</v>
      </c>
      <c r="G118">
        <v>27.47</v>
      </c>
      <c r="H118">
        <v>30.5</v>
      </c>
      <c r="I118" s="21">
        <v>39.31</v>
      </c>
    </row>
    <row r="119" spans="1:10" ht="33.75">
      <c r="A119" s="18" t="s">
        <v>172</v>
      </c>
      <c r="B119" s="17" t="s">
        <v>173</v>
      </c>
      <c r="C119" s="34">
        <f t="shared" si="1"/>
        <v>313.68</v>
      </c>
      <c r="D119" s="12"/>
      <c r="F119">
        <v>73.31</v>
      </c>
      <c r="G119">
        <v>69.86</v>
      </c>
      <c r="H119">
        <v>92.71</v>
      </c>
      <c r="I119" s="21">
        <v>77.8</v>
      </c>
    </row>
    <row r="120" spans="1:10">
      <c r="A120" s="18" t="s">
        <v>174</v>
      </c>
      <c r="B120" s="17" t="s">
        <v>175</v>
      </c>
      <c r="C120" s="34">
        <f t="shared" si="1"/>
        <v>88.810000000000016</v>
      </c>
      <c r="D120" s="12"/>
      <c r="F120">
        <v>27.1</v>
      </c>
      <c r="G120">
        <v>16.52</v>
      </c>
      <c r="H120">
        <v>29.68</v>
      </c>
      <c r="I120" s="21">
        <v>15.51</v>
      </c>
    </row>
    <row r="121" spans="1:10" ht="22.5">
      <c r="A121" s="17" t="s">
        <v>176</v>
      </c>
      <c r="B121" s="17" t="s">
        <v>177</v>
      </c>
      <c r="C121" s="34">
        <f t="shared" si="1"/>
        <v>334.97</v>
      </c>
      <c r="D121" s="12"/>
      <c r="F121">
        <v>83</v>
      </c>
      <c r="G121">
        <v>81.94</v>
      </c>
      <c r="H121">
        <v>65.790000000000006</v>
      </c>
      <c r="I121" s="21">
        <v>104.24</v>
      </c>
    </row>
    <row r="122" spans="1:10">
      <c r="A122" s="17" t="s">
        <v>178</v>
      </c>
      <c r="B122" s="17" t="s">
        <v>179</v>
      </c>
      <c r="C122" s="34">
        <f t="shared" si="1"/>
        <v>566.79</v>
      </c>
      <c r="D122" s="12"/>
      <c r="F122">
        <v>92.04</v>
      </c>
      <c r="G122">
        <v>132.07</v>
      </c>
      <c r="H122">
        <v>163.41</v>
      </c>
      <c r="I122" s="21">
        <v>179.27</v>
      </c>
    </row>
    <row r="123" spans="1:10" ht="22.5">
      <c r="A123" s="17" t="s">
        <v>180</v>
      </c>
      <c r="B123" s="17" t="s">
        <v>181</v>
      </c>
      <c r="C123" s="34">
        <f t="shared" si="1"/>
        <v>363.13</v>
      </c>
      <c r="D123" s="12"/>
      <c r="F123">
        <v>77.72</v>
      </c>
      <c r="G123">
        <v>116.2</v>
      </c>
      <c r="H123">
        <v>91.51</v>
      </c>
      <c r="I123" s="21">
        <v>77.7</v>
      </c>
    </row>
    <row r="124" spans="1:10">
      <c r="A124" s="17" t="s">
        <v>182</v>
      </c>
      <c r="B124" s="17" t="s">
        <v>183</v>
      </c>
      <c r="C124" s="34">
        <f t="shared" si="1"/>
        <v>470.19</v>
      </c>
      <c r="D124" s="12"/>
      <c r="F124">
        <v>141.88999999999999</v>
      </c>
      <c r="G124">
        <v>96.99</v>
      </c>
      <c r="H124">
        <v>125.48</v>
      </c>
      <c r="I124" s="21">
        <v>105.83</v>
      </c>
    </row>
    <row r="125" spans="1:10">
      <c r="A125" s="17" t="s">
        <v>184</v>
      </c>
      <c r="B125" s="22" t="s">
        <v>185</v>
      </c>
      <c r="C125" s="34">
        <f t="shared" si="1"/>
        <v>494.8</v>
      </c>
      <c r="D125" s="12"/>
      <c r="I125" s="21">
        <v>494.8</v>
      </c>
    </row>
    <row r="126" spans="1:10" ht="22.5">
      <c r="A126" s="18" t="s">
        <v>186</v>
      </c>
      <c r="B126" s="17" t="s">
        <v>187</v>
      </c>
      <c r="C126" s="34">
        <f t="shared" si="1"/>
        <v>347.88</v>
      </c>
      <c r="D126" s="12"/>
      <c r="I126" s="21">
        <v>347.88</v>
      </c>
    </row>
    <row r="127" spans="1:10" ht="15.75">
      <c r="A127" s="23"/>
      <c r="B127" s="24"/>
      <c r="C127" s="25">
        <f>SUM(C5:C126)</f>
        <v>47606.109999999986</v>
      </c>
      <c r="D127" s="25">
        <f>SUM(D5:D67)</f>
        <v>47606.109999999986</v>
      </c>
      <c r="F127">
        <f>SUM(F5:F126)</f>
        <v>9353.0899999999983</v>
      </c>
      <c r="G127">
        <f t="shared" ref="G127:I127" si="2">SUM(G5:G126)</f>
        <v>6406.7800000000007</v>
      </c>
      <c r="H127">
        <f t="shared" si="2"/>
        <v>6049.2099999999982</v>
      </c>
      <c r="I127">
        <f t="shared" si="2"/>
        <v>25797.03</v>
      </c>
      <c r="J127">
        <f>F127+G127+H127+I127</f>
        <v>47606.11</v>
      </c>
    </row>
    <row r="128" spans="1:10">
      <c r="F128" s="3"/>
    </row>
    <row r="130" spans="2:11">
      <c r="F130">
        <f>F127-F132</f>
        <v>9353.0899999999983</v>
      </c>
      <c r="G130">
        <f t="shared" ref="G130:I130" si="3">G127-G132</f>
        <v>6406.7800000000007</v>
      </c>
      <c r="H130">
        <f t="shared" si="3"/>
        <v>6049.2099999999982</v>
      </c>
      <c r="I130">
        <f t="shared" si="3"/>
        <v>25797.03</v>
      </c>
      <c r="K130">
        <f>J127-J136</f>
        <v>0</v>
      </c>
    </row>
    <row r="132" spans="2:11">
      <c r="I132" s="3"/>
    </row>
    <row r="135" spans="2:11">
      <c r="F135">
        <v>15050.65</v>
      </c>
      <c r="G135">
        <v>10260.75</v>
      </c>
      <c r="H135">
        <v>6049.21</v>
      </c>
    </row>
    <row r="136" spans="2:11">
      <c r="F136">
        <f>F135-1814.4-3883.16</f>
        <v>9353.09</v>
      </c>
      <c r="G136">
        <f>G135-2293.52-1560.45</f>
        <v>6406.78</v>
      </c>
      <c r="H136">
        <v>6049.21</v>
      </c>
      <c r="I136">
        <f>SUM(C142:C153)</f>
        <v>25797.03</v>
      </c>
      <c r="J136">
        <f>F136+G136+H136+I136</f>
        <v>47606.11</v>
      </c>
    </row>
    <row r="142" spans="2:11">
      <c r="B142" t="s">
        <v>242</v>
      </c>
      <c r="C142">
        <v>4422.83</v>
      </c>
    </row>
    <row r="143" spans="2:11">
      <c r="B143" s="33" t="s">
        <v>242</v>
      </c>
      <c r="C143" s="33">
        <v>3877.22</v>
      </c>
      <c r="D143" s="33">
        <f>C142+C143</f>
        <v>8300.0499999999993</v>
      </c>
    </row>
    <row r="144" spans="2:11">
      <c r="B144" s="33" t="s">
        <v>242</v>
      </c>
      <c r="C144" s="33">
        <v>3883.16</v>
      </c>
      <c r="D144" s="33">
        <f>D143+C144</f>
        <v>12183.21</v>
      </c>
    </row>
    <row r="145" spans="2:4">
      <c r="B145" s="33" t="s">
        <v>242</v>
      </c>
      <c r="C145" s="33">
        <v>1814.4</v>
      </c>
      <c r="D145" s="33">
        <f t="shared" ref="D145:D152" si="4">D144+C145</f>
        <v>13997.609999999999</v>
      </c>
    </row>
    <row r="146" spans="2:4">
      <c r="B146" s="33" t="s">
        <v>242</v>
      </c>
      <c r="C146" s="33">
        <v>2293.52</v>
      </c>
      <c r="D146" s="33">
        <f t="shared" si="4"/>
        <v>16291.13</v>
      </c>
    </row>
    <row r="147" spans="2:4">
      <c r="B147" s="33" t="s">
        <v>242</v>
      </c>
      <c r="C147" s="33">
        <v>1560.45</v>
      </c>
      <c r="D147" s="33">
        <f t="shared" si="4"/>
        <v>17851.579999999998</v>
      </c>
    </row>
    <row r="148" spans="2:4">
      <c r="B148" s="33" t="s">
        <v>242</v>
      </c>
      <c r="C148" s="33">
        <v>317.24</v>
      </c>
      <c r="D148" s="33">
        <f t="shared" si="4"/>
        <v>18168.82</v>
      </c>
    </row>
    <row r="149" spans="2:4">
      <c r="B149" s="33" t="s">
        <v>242</v>
      </c>
      <c r="C149" s="33">
        <v>2154.33</v>
      </c>
      <c r="D149" s="33">
        <f t="shared" si="4"/>
        <v>20323.150000000001</v>
      </c>
    </row>
    <row r="150" spans="2:4">
      <c r="B150" s="33" t="s">
        <v>242</v>
      </c>
      <c r="C150" s="33">
        <v>3342.19</v>
      </c>
      <c r="D150" s="33">
        <f t="shared" si="4"/>
        <v>23665.34</v>
      </c>
    </row>
    <row r="151" spans="2:4">
      <c r="C151">
        <v>2034.59</v>
      </c>
      <c r="D151">
        <f t="shared" si="4"/>
        <v>25699.93</v>
      </c>
    </row>
    <row r="152" spans="2:4">
      <c r="C152">
        <v>97.1</v>
      </c>
      <c r="D152">
        <f t="shared" si="4"/>
        <v>25797.03</v>
      </c>
    </row>
  </sheetData>
  <mergeCells count="2">
    <mergeCell ref="A2:D2"/>
    <mergeCell ref="A3:D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7"/>
  <sheetViews>
    <sheetView tabSelected="1" topLeftCell="A123" workbookViewId="0">
      <selection activeCell="B133" sqref="B133:D140"/>
    </sheetView>
  </sheetViews>
  <sheetFormatPr baseColWidth="10" defaultRowHeight="12.75"/>
  <cols>
    <col min="1" max="1" width="29.42578125" customWidth="1"/>
    <col min="2" max="2" width="25.140625" customWidth="1"/>
    <col min="3" max="3" width="10.85546875" customWidth="1"/>
    <col min="4" max="4" width="9.85546875" customWidth="1"/>
  </cols>
  <sheetData>
    <row r="1" spans="1:8">
      <c r="A1" s="54" t="s">
        <v>328</v>
      </c>
      <c r="B1" s="55"/>
      <c r="C1" s="55"/>
      <c r="D1" s="55"/>
      <c r="E1" s="55"/>
    </row>
    <row r="2" spans="1:8" ht="15" customHeight="1">
      <c r="A2" s="56" t="s">
        <v>323</v>
      </c>
      <c r="B2" s="57"/>
      <c r="C2" s="57"/>
      <c r="D2" s="57"/>
      <c r="E2" s="57"/>
    </row>
    <row r="3" spans="1:8" ht="25.5" customHeight="1">
      <c r="A3" s="26" t="s">
        <v>189</v>
      </c>
      <c r="B3" s="26" t="s">
        <v>190</v>
      </c>
      <c r="C3" s="27" t="s">
        <v>325</v>
      </c>
      <c r="D3" s="27" t="s">
        <v>324</v>
      </c>
      <c r="E3" s="28" t="s">
        <v>192</v>
      </c>
      <c r="F3" s="3"/>
      <c r="G3" s="3"/>
      <c r="H3" s="4"/>
    </row>
    <row r="4" spans="1:8" ht="25.5" customHeight="1">
      <c r="A4" s="58" t="s">
        <v>326</v>
      </c>
      <c r="B4" s="59" t="s">
        <v>327</v>
      </c>
      <c r="C4" s="58"/>
      <c r="D4" s="58"/>
      <c r="E4" s="58">
        <f>C123+D123</f>
        <v>5309.1510150000013</v>
      </c>
      <c r="F4" s="3"/>
      <c r="G4" s="3"/>
      <c r="H4" s="4"/>
    </row>
    <row r="5" spans="1:8">
      <c r="A5" s="35" t="s">
        <v>85</v>
      </c>
      <c r="B5" s="36" t="s">
        <v>245</v>
      </c>
      <c r="C5" s="52">
        <f>0.11+21.54</f>
        <v>21.65</v>
      </c>
      <c r="D5" s="52"/>
      <c r="E5" s="29"/>
      <c r="H5" s="48"/>
    </row>
    <row r="6" spans="1:8">
      <c r="A6" s="37" t="s">
        <v>246</v>
      </c>
      <c r="B6" s="36" t="s">
        <v>247</v>
      </c>
      <c r="C6" s="52">
        <v>33.03</v>
      </c>
      <c r="D6" s="52">
        <v>4.12</v>
      </c>
      <c r="E6" s="11"/>
      <c r="H6" s="48"/>
    </row>
    <row r="7" spans="1:8">
      <c r="A7" s="37" t="s">
        <v>248</v>
      </c>
      <c r="B7" s="36" t="s">
        <v>249</v>
      </c>
      <c r="C7" s="52">
        <v>0.35</v>
      </c>
      <c r="D7" s="52"/>
      <c r="E7" s="11"/>
      <c r="H7" s="48"/>
    </row>
    <row r="8" spans="1:8">
      <c r="A8" s="37" t="s">
        <v>51</v>
      </c>
      <c r="B8" s="36" t="s">
        <v>250</v>
      </c>
      <c r="C8" s="52">
        <v>37.32</v>
      </c>
      <c r="D8" s="52"/>
      <c r="E8" s="11"/>
      <c r="H8" s="48"/>
    </row>
    <row r="9" spans="1:8">
      <c r="A9" s="37" t="s">
        <v>62</v>
      </c>
      <c r="B9" s="36" t="s">
        <v>251</v>
      </c>
      <c r="C9" s="52">
        <v>49.98</v>
      </c>
      <c r="D9" s="52">
        <v>11.7</v>
      </c>
      <c r="E9" s="11"/>
      <c r="H9" s="48"/>
    </row>
    <row r="10" spans="1:8" ht="24">
      <c r="A10" s="37" t="s">
        <v>252</v>
      </c>
      <c r="B10" s="36" t="s">
        <v>253</v>
      </c>
      <c r="C10" s="52">
        <v>71.53</v>
      </c>
      <c r="D10" s="52">
        <v>3.42</v>
      </c>
      <c r="E10" s="11"/>
      <c r="H10" s="48"/>
    </row>
    <row r="11" spans="1:8">
      <c r="A11" s="40" t="s">
        <v>223</v>
      </c>
      <c r="B11" s="36" t="s">
        <v>254</v>
      </c>
      <c r="C11" s="52">
        <v>142.29</v>
      </c>
      <c r="D11" s="52">
        <v>3.01</v>
      </c>
      <c r="E11" s="11"/>
      <c r="H11" s="48"/>
    </row>
    <row r="12" spans="1:8" ht="24">
      <c r="A12" s="37" t="s">
        <v>255</v>
      </c>
      <c r="B12" s="39" t="s">
        <v>256</v>
      </c>
      <c r="C12" s="52">
        <f>0.08+0.69</f>
        <v>0.76999999999999991</v>
      </c>
      <c r="D12" s="52"/>
      <c r="E12" s="11"/>
      <c r="H12" s="48"/>
    </row>
    <row r="13" spans="1:8" ht="24">
      <c r="A13" s="37" t="s">
        <v>257</v>
      </c>
      <c r="B13" s="36" t="s">
        <v>258</v>
      </c>
      <c r="C13" s="52">
        <v>21.55</v>
      </c>
      <c r="D13" s="52">
        <v>0.24</v>
      </c>
      <c r="E13" s="11"/>
      <c r="H13" s="48"/>
    </row>
    <row r="14" spans="1:8" ht="24">
      <c r="A14" s="37" t="s">
        <v>259</v>
      </c>
      <c r="B14" s="36" t="s">
        <v>260</v>
      </c>
      <c r="C14" s="52">
        <v>9.6199999999999992</v>
      </c>
      <c r="D14" s="52">
        <v>0.14000000000000001</v>
      </c>
      <c r="E14" s="11"/>
      <c r="H14" s="48"/>
    </row>
    <row r="15" spans="1:8">
      <c r="A15" s="37" t="s">
        <v>261</v>
      </c>
      <c r="B15" s="36" t="s">
        <v>262</v>
      </c>
      <c r="C15" s="52">
        <v>188.79</v>
      </c>
      <c r="D15" s="52">
        <v>8.86</v>
      </c>
      <c r="E15" s="11"/>
      <c r="H15" s="48"/>
    </row>
    <row r="16" spans="1:8" ht="24">
      <c r="A16" s="37" t="s">
        <v>263</v>
      </c>
      <c r="B16" s="36" t="s">
        <v>264</v>
      </c>
      <c r="C16" s="52">
        <v>103.38</v>
      </c>
      <c r="D16" s="52"/>
      <c r="E16" s="11"/>
      <c r="H16" s="48"/>
    </row>
    <row r="17" spans="1:8" ht="24">
      <c r="A17" s="37" t="s">
        <v>265</v>
      </c>
      <c r="B17" s="36" t="s">
        <v>266</v>
      </c>
      <c r="C17" s="52">
        <v>55.74</v>
      </c>
      <c r="D17" s="52">
        <v>3.49</v>
      </c>
      <c r="E17" s="11"/>
      <c r="H17" s="48"/>
    </row>
    <row r="18" spans="1:8" ht="24">
      <c r="A18" s="37" t="s">
        <v>267</v>
      </c>
      <c r="B18" s="36" t="s">
        <v>268</v>
      </c>
      <c r="C18" s="52">
        <v>45.69</v>
      </c>
      <c r="D18" s="52"/>
      <c r="E18" s="11"/>
      <c r="H18" s="48"/>
    </row>
    <row r="19" spans="1:8">
      <c r="A19" s="37" t="s">
        <v>269</v>
      </c>
      <c r="B19" s="36" t="s">
        <v>270</v>
      </c>
      <c r="C19" s="52">
        <v>3.85</v>
      </c>
      <c r="D19" s="52"/>
      <c r="E19" s="11"/>
      <c r="H19" s="48"/>
    </row>
    <row r="20" spans="1:8" ht="24">
      <c r="A20" s="40" t="s">
        <v>60</v>
      </c>
      <c r="B20" s="36" t="s">
        <v>271</v>
      </c>
      <c r="C20" s="52">
        <v>61.11</v>
      </c>
      <c r="D20" s="52">
        <v>4.76</v>
      </c>
      <c r="E20" s="11"/>
      <c r="H20" s="48"/>
    </row>
    <row r="21" spans="1:8">
      <c r="A21" s="41" t="s">
        <v>87</v>
      </c>
      <c r="B21" s="36" t="s">
        <v>272</v>
      </c>
      <c r="C21" s="52">
        <f>53+39</f>
        <v>92</v>
      </c>
      <c r="D21" s="52">
        <v>6.68</v>
      </c>
      <c r="E21" s="11"/>
      <c r="H21" s="48"/>
    </row>
    <row r="22" spans="1:8" ht="24">
      <c r="A22" s="40" t="s">
        <v>198</v>
      </c>
      <c r="B22" s="36" t="s">
        <v>277</v>
      </c>
      <c r="C22" s="52">
        <f>172.64+19.99+0.21+113.14</f>
        <v>305.98</v>
      </c>
      <c r="D22" s="52"/>
      <c r="E22" s="11"/>
      <c r="H22" s="48"/>
    </row>
    <row r="23" spans="1:8" ht="24">
      <c r="A23" s="37" t="s">
        <v>278</v>
      </c>
      <c r="B23" s="36" t="s">
        <v>279</v>
      </c>
      <c r="C23" s="52">
        <v>32.729999999999997</v>
      </c>
      <c r="D23" s="52">
        <v>2.84</v>
      </c>
      <c r="E23" s="11"/>
      <c r="H23" s="48"/>
    </row>
    <row r="24" spans="1:8" ht="24">
      <c r="A24" s="37" t="s">
        <v>280</v>
      </c>
      <c r="B24" s="36" t="s">
        <v>281</v>
      </c>
      <c r="C24" s="52">
        <v>215.27</v>
      </c>
      <c r="D24" s="52">
        <v>4.21</v>
      </c>
      <c r="E24" s="11"/>
      <c r="H24" s="48"/>
    </row>
    <row r="25" spans="1:8">
      <c r="A25" s="37" t="s">
        <v>105</v>
      </c>
      <c r="B25" s="36" t="s">
        <v>282</v>
      </c>
      <c r="C25" s="52">
        <f>72.17+311.29</f>
        <v>383.46000000000004</v>
      </c>
      <c r="D25" s="52">
        <v>26.86</v>
      </c>
      <c r="E25" s="11"/>
      <c r="H25" s="48"/>
    </row>
    <row r="26" spans="1:8" ht="24">
      <c r="A26" s="37" t="s">
        <v>283</v>
      </c>
      <c r="B26" s="36" t="s">
        <v>284</v>
      </c>
      <c r="C26" s="52"/>
      <c r="D26" s="52">
        <v>3.66</v>
      </c>
      <c r="E26" s="11"/>
      <c r="H26" s="48"/>
    </row>
    <row r="27" spans="1:8" ht="24">
      <c r="A27" s="37" t="s">
        <v>285</v>
      </c>
      <c r="B27" s="36" t="s">
        <v>286</v>
      </c>
      <c r="C27" s="52">
        <f>7.3+3.18</f>
        <v>10.48</v>
      </c>
      <c r="D27" s="52"/>
      <c r="E27" s="11"/>
      <c r="H27" s="48"/>
    </row>
    <row r="28" spans="1:8">
      <c r="A28" s="37" t="s">
        <v>8</v>
      </c>
      <c r="B28" s="36" t="s">
        <v>287</v>
      </c>
      <c r="C28" s="52">
        <v>115.04</v>
      </c>
      <c r="D28" s="52">
        <v>4.5999999999999996</v>
      </c>
      <c r="E28" s="11"/>
      <c r="H28" s="48"/>
    </row>
    <row r="29" spans="1:8">
      <c r="A29" s="37" t="s">
        <v>12</v>
      </c>
      <c r="B29" s="36" t="s">
        <v>290</v>
      </c>
      <c r="C29" s="52">
        <v>199.11</v>
      </c>
      <c r="D29" s="52">
        <v>8.6300000000000008</v>
      </c>
      <c r="E29" s="11"/>
      <c r="H29" s="48"/>
    </row>
    <row r="30" spans="1:8">
      <c r="A30" s="40" t="s">
        <v>291</v>
      </c>
      <c r="B30" s="36" t="s">
        <v>292</v>
      </c>
      <c r="C30" s="53">
        <v>57.12</v>
      </c>
      <c r="D30" s="53"/>
      <c r="E30" s="11"/>
      <c r="H30" s="48"/>
    </row>
    <row r="31" spans="1:8">
      <c r="A31" s="37" t="s">
        <v>293</v>
      </c>
      <c r="B31" s="36" t="s">
        <v>294</v>
      </c>
      <c r="C31" s="52">
        <v>168.85</v>
      </c>
      <c r="D31" s="52">
        <v>52.84</v>
      </c>
      <c r="E31" s="11"/>
      <c r="H31" s="48"/>
    </row>
    <row r="32" spans="1:8" ht="24">
      <c r="A32" s="40" t="s">
        <v>295</v>
      </c>
      <c r="B32" s="36" t="s">
        <v>296</v>
      </c>
      <c r="C32" s="52">
        <f>138.35+32.51</f>
        <v>170.85999999999999</v>
      </c>
      <c r="D32" s="52">
        <v>5.4</v>
      </c>
      <c r="E32" s="11"/>
      <c r="H32" s="48"/>
    </row>
    <row r="33" spans="1:8" ht="24">
      <c r="A33" s="37" t="s">
        <v>297</v>
      </c>
      <c r="B33" s="36" t="s">
        <v>298</v>
      </c>
      <c r="C33" s="52">
        <v>172.1</v>
      </c>
      <c r="D33" s="52"/>
      <c r="E33" s="11"/>
      <c r="H33" s="48"/>
    </row>
    <row r="34" spans="1:8" ht="24">
      <c r="A34" s="37" t="s">
        <v>299</v>
      </c>
      <c r="B34" s="36" t="s">
        <v>300</v>
      </c>
      <c r="C34" s="52">
        <f>159.43+50.14</f>
        <v>209.57</v>
      </c>
      <c r="D34" s="52">
        <v>7.08</v>
      </c>
      <c r="E34" s="11"/>
      <c r="H34" s="48"/>
    </row>
    <row r="35" spans="1:8" ht="24">
      <c r="A35" s="37" t="s">
        <v>63</v>
      </c>
      <c r="B35" s="36" t="s">
        <v>301</v>
      </c>
      <c r="C35" s="52">
        <v>97.42</v>
      </c>
      <c r="D35" s="52">
        <v>0.73</v>
      </c>
      <c r="E35" s="11"/>
      <c r="H35" s="48"/>
    </row>
    <row r="36" spans="1:8" ht="24">
      <c r="A36" s="37" t="s">
        <v>15</v>
      </c>
      <c r="B36" s="36" t="s">
        <v>302</v>
      </c>
      <c r="C36" s="52">
        <v>316.52</v>
      </c>
      <c r="D36" s="52"/>
      <c r="E36" s="11"/>
      <c r="H36" s="48"/>
    </row>
    <row r="37" spans="1:8" ht="24">
      <c r="A37" s="37" t="s">
        <v>17</v>
      </c>
      <c r="B37" s="36" t="s">
        <v>303</v>
      </c>
      <c r="C37" s="52">
        <v>256.64999999999998</v>
      </c>
      <c r="D37" s="52"/>
      <c r="E37" s="11"/>
      <c r="H37" s="48"/>
    </row>
    <row r="38" spans="1:8" ht="24">
      <c r="A38" s="37" t="s">
        <v>304</v>
      </c>
      <c r="B38" s="36" t="s">
        <v>305</v>
      </c>
      <c r="C38" s="52">
        <v>487.99</v>
      </c>
      <c r="D38" s="52">
        <v>2.2999999999999998</v>
      </c>
      <c r="E38" s="11"/>
      <c r="H38" s="48"/>
    </row>
    <row r="39" spans="1:8" ht="24">
      <c r="A39" s="37" t="s">
        <v>306</v>
      </c>
      <c r="B39" s="36" t="s">
        <v>307</v>
      </c>
      <c r="C39" s="52">
        <v>89.35</v>
      </c>
      <c r="D39" s="52">
        <v>9.94</v>
      </c>
      <c r="E39" s="11"/>
      <c r="H39" s="48"/>
    </row>
    <row r="40" spans="1:8">
      <c r="A40" s="37" t="s">
        <v>32</v>
      </c>
      <c r="B40" s="36" t="s">
        <v>308</v>
      </c>
      <c r="C40" s="52">
        <f>184.17+38.19</f>
        <v>222.35999999999999</v>
      </c>
      <c r="D40" s="52">
        <v>12.8</v>
      </c>
      <c r="E40" s="11"/>
      <c r="H40" s="48"/>
    </row>
    <row r="41" spans="1:8" ht="24">
      <c r="A41" s="37" t="s">
        <v>309</v>
      </c>
      <c r="B41" s="36" t="s">
        <v>310</v>
      </c>
      <c r="C41" s="52">
        <f>87.161015+10.15</f>
        <v>97.311015000000012</v>
      </c>
      <c r="D41" s="52"/>
      <c r="E41" s="11"/>
      <c r="H41" s="48"/>
    </row>
    <row r="42" spans="1:8">
      <c r="A42" s="37" t="s">
        <v>35</v>
      </c>
      <c r="B42" s="36" t="s">
        <v>311</v>
      </c>
      <c r="C42" s="52">
        <v>250.76</v>
      </c>
      <c r="D42" s="52">
        <v>12.1</v>
      </c>
      <c r="E42" s="11"/>
      <c r="H42" s="48"/>
    </row>
    <row r="43" spans="1:8" ht="24">
      <c r="A43" s="37" t="s">
        <v>312</v>
      </c>
      <c r="B43" s="36" t="s">
        <v>313</v>
      </c>
      <c r="C43" s="52">
        <v>60.68</v>
      </c>
      <c r="D43" s="52">
        <v>17.87</v>
      </c>
      <c r="E43" s="11"/>
      <c r="H43" s="48"/>
    </row>
    <row r="44" spans="1:8" ht="24">
      <c r="A44" s="37" t="s">
        <v>37</v>
      </c>
      <c r="B44" s="36" t="s">
        <v>314</v>
      </c>
      <c r="C44" s="52">
        <v>0.6</v>
      </c>
      <c r="D44" s="52"/>
      <c r="E44" s="11"/>
      <c r="H44" s="48"/>
    </row>
    <row r="45" spans="1:8">
      <c r="A45" s="37" t="s">
        <v>61</v>
      </c>
      <c r="B45" s="36" t="s">
        <v>315</v>
      </c>
      <c r="C45" s="52">
        <v>5.08</v>
      </c>
      <c r="D45" s="52"/>
      <c r="E45" s="11"/>
      <c r="H45" s="48"/>
    </row>
    <row r="46" spans="1:8" ht="36">
      <c r="A46" s="37" t="s">
        <v>316</v>
      </c>
      <c r="B46" s="36" t="s">
        <v>317</v>
      </c>
      <c r="C46" s="52">
        <v>9.42</v>
      </c>
      <c r="D46" s="52"/>
      <c r="E46" s="11"/>
      <c r="H46" s="48"/>
    </row>
    <row r="47" spans="1:8">
      <c r="A47" s="50" t="s">
        <v>59</v>
      </c>
      <c r="B47" s="43" t="s">
        <v>318</v>
      </c>
      <c r="C47" s="52">
        <f>22.42+184.16</f>
        <v>206.57999999999998</v>
      </c>
      <c r="D47" s="52">
        <v>8.48</v>
      </c>
      <c r="E47" s="11"/>
      <c r="H47" s="48"/>
    </row>
    <row r="48" spans="1:8">
      <c r="A48" s="37" t="s">
        <v>319</v>
      </c>
      <c r="B48" s="36" t="s">
        <v>320</v>
      </c>
      <c r="C48" s="52">
        <f>2.31+0.14</f>
        <v>2.4500000000000002</v>
      </c>
      <c r="D48" s="52"/>
      <c r="E48" s="11"/>
      <c r="H48" s="48"/>
    </row>
    <row r="49" spans="1:5" hidden="1">
      <c r="A49" s="19" t="s">
        <v>116</v>
      </c>
      <c r="B49" s="20" t="s">
        <v>117</v>
      </c>
      <c r="C49" s="34"/>
      <c r="D49" s="34"/>
      <c r="E49" s="11"/>
    </row>
    <row r="50" spans="1:5" hidden="1">
      <c r="A50" s="19" t="s">
        <v>20</v>
      </c>
      <c r="B50" s="20" t="s">
        <v>19</v>
      </c>
      <c r="C50" s="34"/>
      <c r="D50" s="34"/>
      <c r="E50" s="11"/>
    </row>
    <row r="51" spans="1:5" ht="22.5" hidden="1">
      <c r="A51" s="19" t="s">
        <v>211</v>
      </c>
      <c r="B51" s="20" t="s">
        <v>219</v>
      </c>
      <c r="C51" s="34"/>
      <c r="D51" s="34"/>
      <c r="E51" s="11"/>
    </row>
    <row r="52" spans="1:5" ht="22.5" hidden="1">
      <c r="A52" s="19" t="s">
        <v>118</v>
      </c>
      <c r="B52" s="20" t="s">
        <v>220</v>
      </c>
      <c r="C52" s="34"/>
      <c r="D52" s="34"/>
      <c r="E52" s="11"/>
    </row>
    <row r="53" spans="1:5" hidden="1">
      <c r="A53" s="19" t="s">
        <v>22</v>
      </c>
      <c r="B53" s="20" t="s">
        <v>21</v>
      </c>
      <c r="C53" s="34"/>
      <c r="D53" s="34"/>
      <c r="E53" s="11"/>
    </row>
    <row r="54" spans="1:5" ht="22.5" hidden="1">
      <c r="A54" s="19" t="s">
        <v>55</v>
      </c>
      <c r="B54" s="20" t="s">
        <v>56</v>
      </c>
      <c r="C54" s="34"/>
      <c r="D54" s="34"/>
      <c r="E54" s="11"/>
    </row>
    <row r="55" spans="1:5" ht="22.5" hidden="1">
      <c r="A55" s="19" t="s">
        <v>24</v>
      </c>
      <c r="B55" s="20" t="s">
        <v>23</v>
      </c>
      <c r="C55" s="34"/>
      <c r="D55" s="34"/>
      <c r="E55" s="11"/>
    </row>
    <row r="56" spans="1:5" hidden="1">
      <c r="A56" s="18" t="s">
        <v>119</v>
      </c>
      <c r="B56" s="17" t="s">
        <v>120</v>
      </c>
      <c r="C56" s="34"/>
      <c r="D56" s="34"/>
      <c r="E56" s="12"/>
    </row>
    <row r="57" spans="1:5" ht="22.5" hidden="1">
      <c r="A57" s="18" t="s">
        <v>121</v>
      </c>
      <c r="B57" s="17" t="s">
        <v>122</v>
      </c>
      <c r="C57" s="34"/>
      <c r="D57" s="34"/>
      <c r="E57" s="12"/>
    </row>
    <row r="58" spans="1:5" ht="22.5" hidden="1">
      <c r="A58" s="18" t="s">
        <v>124</v>
      </c>
      <c r="B58" s="17" t="s">
        <v>125</v>
      </c>
      <c r="C58" s="34"/>
      <c r="D58" s="34"/>
      <c r="E58" s="12"/>
    </row>
    <row r="59" spans="1:5" hidden="1">
      <c r="A59" s="18" t="s">
        <v>26</v>
      </c>
      <c r="B59" s="17" t="s">
        <v>25</v>
      </c>
      <c r="C59" s="34"/>
      <c r="D59" s="34"/>
      <c r="E59" s="12"/>
    </row>
    <row r="60" spans="1:5" hidden="1">
      <c r="A60" s="18" t="s">
        <v>28</v>
      </c>
      <c r="B60" s="17" t="s">
        <v>27</v>
      </c>
      <c r="C60" s="34"/>
      <c r="D60" s="34"/>
      <c r="E60" s="12"/>
    </row>
    <row r="61" spans="1:5" ht="22.5" hidden="1">
      <c r="A61" s="18" t="s">
        <v>126</v>
      </c>
      <c r="B61" s="17" t="s">
        <v>127</v>
      </c>
      <c r="C61" s="34"/>
      <c r="D61" s="34"/>
      <c r="E61" s="12"/>
    </row>
    <row r="62" spans="1:5" hidden="1">
      <c r="A62" s="18" t="s">
        <v>128</v>
      </c>
      <c r="B62" s="17" t="s">
        <v>129</v>
      </c>
      <c r="C62" s="34"/>
      <c r="D62" s="34"/>
      <c r="E62" s="12"/>
    </row>
    <row r="63" spans="1:5" hidden="1">
      <c r="A63" s="18" t="s">
        <v>29</v>
      </c>
      <c r="B63" s="17" t="s">
        <v>79</v>
      </c>
      <c r="C63" s="34"/>
      <c r="D63" s="34"/>
      <c r="E63" s="12"/>
    </row>
    <row r="64" spans="1:5" ht="38.25" hidden="1">
      <c r="A64" s="18" t="s">
        <v>236</v>
      </c>
      <c r="B64" s="32" t="s">
        <v>237</v>
      </c>
      <c r="C64" s="34"/>
      <c r="D64" s="34"/>
      <c r="E64" s="12"/>
    </row>
    <row r="65" spans="1:5" hidden="1">
      <c r="A65" s="18" t="s">
        <v>130</v>
      </c>
      <c r="B65" s="17" t="s">
        <v>131</v>
      </c>
      <c r="C65" s="34"/>
      <c r="D65" s="34"/>
      <c r="E65" s="12"/>
    </row>
    <row r="66" spans="1:5" hidden="1">
      <c r="A66" s="18" t="s">
        <v>132</v>
      </c>
      <c r="B66" s="17" t="s">
        <v>133</v>
      </c>
      <c r="C66" s="34"/>
      <c r="D66" s="34"/>
      <c r="E66" s="12"/>
    </row>
    <row r="67" spans="1:5" ht="33.75" hidden="1">
      <c r="A67" s="18" t="s">
        <v>134</v>
      </c>
      <c r="B67" s="20" t="s">
        <v>216</v>
      </c>
      <c r="C67" s="34"/>
      <c r="D67" s="34"/>
      <c r="E67" s="12"/>
    </row>
    <row r="68" spans="1:5" ht="22.5" hidden="1">
      <c r="A68" s="18" t="s">
        <v>135</v>
      </c>
      <c r="B68" s="17" t="s">
        <v>136</v>
      </c>
      <c r="C68" s="34"/>
      <c r="D68" s="34"/>
      <c r="E68" s="12"/>
    </row>
    <row r="69" spans="1:5" ht="33.75" hidden="1">
      <c r="A69" s="18" t="s">
        <v>137</v>
      </c>
      <c r="B69" s="17" t="s">
        <v>188</v>
      </c>
      <c r="C69" s="34"/>
      <c r="D69" s="34"/>
      <c r="E69" s="12"/>
    </row>
    <row r="70" spans="1:5" hidden="1">
      <c r="A70" s="18" t="s">
        <v>138</v>
      </c>
      <c r="B70" s="17" t="s">
        <v>139</v>
      </c>
      <c r="C70" s="34"/>
      <c r="D70" s="34"/>
      <c r="E70" s="12"/>
    </row>
    <row r="71" spans="1:5" ht="22.5" hidden="1">
      <c r="A71" s="18" t="s">
        <v>212</v>
      </c>
      <c r="B71" s="17" t="s">
        <v>217</v>
      </c>
      <c r="C71" s="34"/>
      <c r="D71" s="34"/>
      <c r="E71" s="12"/>
    </row>
    <row r="72" spans="1:5" hidden="1">
      <c r="A72" s="18" t="s">
        <v>213</v>
      </c>
      <c r="B72" s="17" t="s">
        <v>123</v>
      </c>
      <c r="C72" s="34"/>
      <c r="D72" s="34"/>
      <c r="E72" s="12"/>
    </row>
    <row r="73" spans="1:5" hidden="1">
      <c r="A73" s="18" t="s">
        <v>239</v>
      </c>
      <c r="B73" s="17" t="s">
        <v>123</v>
      </c>
      <c r="C73" s="34"/>
      <c r="D73" s="34"/>
      <c r="E73" s="12"/>
    </row>
    <row r="74" spans="1:5" hidden="1">
      <c r="A74" s="18" t="s">
        <v>140</v>
      </c>
      <c r="B74" s="17" t="s">
        <v>123</v>
      </c>
      <c r="C74" s="34"/>
      <c r="D74" s="34"/>
      <c r="E74" s="12"/>
    </row>
    <row r="75" spans="1:5" hidden="1">
      <c r="A75" s="18" t="s">
        <v>141</v>
      </c>
      <c r="B75" s="17" t="s">
        <v>90</v>
      </c>
      <c r="C75" s="34"/>
      <c r="D75" s="34"/>
      <c r="E75" s="12"/>
    </row>
    <row r="76" spans="1:5" ht="22.5" hidden="1">
      <c r="A76" s="18" t="s">
        <v>31</v>
      </c>
      <c r="B76" s="17" t="s">
        <v>30</v>
      </c>
      <c r="C76" s="34"/>
      <c r="D76" s="34"/>
      <c r="E76" s="12"/>
    </row>
    <row r="77" spans="1:5" ht="22.5" hidden="1">
      <c r="A77" s="18" t="s">
        <v>142</v>
      </c>
      <c r="B77" s="17" t="s">
        <v>225</v>
      </c>
      <c r="C77" s="34"/>
      <c r="D77" s="34"/>
      <c r="E77" s="12"/>
    </row>
    <row r="78" spans="1:5" hidden="1">
      <c r="A78" s="18" t="s">
        <v>33</v>
      </c>
      <c r="B78" s="17" t="s">
        <v>32</v>
      </c>
      <c r="C78" s="34"/>
      <c r="D78" s="34"/>
      <c r="E78" s="12"/>
    </row>
    <row r="79" spans="1:5" hidden="1">
      <c r="A79" s="18" t="s">
        <v>34</v>
      </c>
      <c r="B79" s="17" t="s">
        <v>80</v>
      </c>
      <c r="C79" s="34"/>
      <c r="D79" s="34"/>
      <c r="E79" s="12"/>
    </row>
    <row r="80" spans="1:5" hidden="1">
      <c r="A80" s="18" t="s">
        <v>36</v>
      </c>
      <c r="B80" s="17" t="s">
        <v>35</v>
      </c>
      <c r="C80" s="34"/>
      <c r="D80" s="34"/>
      <c r="E80" s="12"/>
    </row>
    <row r="81" spans="1:5" hidden="1">
      <c r="A81" s="18" t="s">
        <v>57</v>
      </c>
      <c r="B81" s="17" t="s">
        <v>81</v>
      </c>
      <c r="C81" s="34"/>
      <c r="D81" s="34"/>
      <c r="E81" s="12"/>
    </row>
    <row r="82" spans="1:5" hidden="1">
      <c r="A82" s="18" t="s">
        <v>229</v>
      </c>
      <c r="B82" s="17" t="s">
        <v>4</v>
      </c>
      <c r="C82" s="34"/>
      <c r="D82" s="34"/>
      <c r="E82" s="12"/>
    </row>
    <row r="83" spans="1:5" hidden="1">
      <c r="A83" s="18" t="s">
        <v>38</v>
      </c>
      <c r="B83" s="17" t="s">
        <v>37</v>
      </c>
      <c r="C83" s="34"/>
      <c r="D83" s="34"/>
      <c r="E83" s="12"/>
    </row>
    <row r="84" spans="1:5" hidden="1">
      <c r="A84" s="18" t="s">
        <v>39</v>
      </c>
      <c r="B84" s="17" t="s">
        <v>61</v>
      </c>
      <c r="C84" s="34"/>
      <c r="D84" s="34"/>
      <c r="E84" s="12"/>
    </row>
    <row r="85" spans="1:5" ht="22.5" hidden="1">
      <c r="A85" s="18" t="s">
        <v>144</v>
      </c>
      <c r="B85" s="17" t="s">
        <v>143</v>
      </c>
      <c r="C85" s="34"/>
      <c r="D85" s="34"/>
      <c r="E85" s="12"/>
    </row>
    <row r="86" spans="1:5" ht="22.5" hidden="1">
      <c r="A86" s="18" t="s">
        <v>40</v>
      </c>
      <c r="B86" s="17" t="s">
        <v>82</v>
      </c>
      <c r="C86" s="34"/>
      <c r="D86" s="34"/>
      <c r="E86" s="12"/>
    </row>
    <row r="87" spans="1:5" hidden="1">
      <c r="A87" s="18" t="s">
        <v>145</v>
      </c>
      <c r="B87" s="17" t="s">
        <v>146</v>
      </c>
      <c r="C87" s="34"/>
      <c r="D87" s="34"/>
      <c r="E87" s="12"/>
    </row>
    <row r="88" spans="1:5" hidden="1">
      <c r="A88" s="18" t="s">
        <v>147</v>
      </c>
      <c r="B88" s="17" t="s">
        <v>197</v>
      </c>
      <c r="C88" s="34"/>
      <c r="D88" s="34"/>
      <c r="E88" s="12"/>
    </row>
    <row r="89" spans="1:5" hidden="1">
      <c r="A89" s="18" t="s">
        <v>148</v>
      </c>
      <c r="B89" s="17" t="s">
        <v>123</v>
      </c>
      <c r="C89" s="34"/>
      <c r="D89" s="34"/>
      <c r="E89" s="12"/>
    </row>
    <row r="90" spans="1:5" hidden="1">
      <c r="A90" s="18" t="s">
        <v>149</v>
      </c>
      <c r="B90" s="17" t="s">
        <v>150</v>
      </c>
      <c r="C90" s="34"/>
      <c r="D90" s="34"/>
      <c r="E90" s="12"/>
    </row>
    <row r="91" spans="1:5" hidden="1">
      <c r="A91" s="18" t="s">
        <v>215</v>
      </c>
      <c r="B91" s="17" t="s">
        <v>218</v>
      </c>
      <c r="C91" s="34"/>
      <c r="D91" s="34"/>
      <c r="E91" s="12"/>
    </row>
    <row r="92" spans="1:5" hidden="1">
      <c r="A92" s="18" t="s">
        <v>151</v>
      </c>
      <c r="B92" s="17" t="s">
        <v>152</v>
      </c>
      <c r="C92" s="34"/>
      <c r="D92" s="34"/>
      <c r="E92" s="12"/>
    </row>
    <row r="93" spans="1:5" ht="22.5" hidden="1">
      <c r="A93" s="18" t="s">
        <v>153</v>
      </c>
      <c r="B93" s="17" t="s">
        <v>154</v>
      </c>
      <c r="C93" s="34"/>
      <c r="D93" s="34"/>
      <c r="E93" s="12"/>
    </row>
    <row r="94" spans="1:5" hidden="1">
      <c r="A94" s="18" t="s">
        <v>240</v>
      </c>
      <c r="B94" s="17" t="s">
        <v>150</v>
      </c>
      <c r="C94" s="34"/>
      <c r="D94" s="34"/>
      <c r="E94" s="12"/>
    </row>
    <row r="95" spans="1:5" hidden="1">
      <c r="A95" s="18" t="s">
        <v>155</v>
      </c>
      <c r="B95" s="17" t="s">
        <v>150</v>
      </c>
      <c r="C95" s="34"/>
      <c r="D95" s="34"/>
      <c r="E95" s="12"/>
    </row>
    <row r="96" spans="1:5" hidden="1">
      <c r="A96" s="18" t="s">
        <v>156</v>
      </c>
      <c r="B96" s="17" t="s">
        <v>157</v>
      </c>
      <c r="C96" s="34"/>
      <c r="D96" s="34"/>
      <c r="E96" s="12"/>
    </row>
    <row r="97" spans="1:5" hidden="1">
      <c r="A97" s="18" t="s">
        <v>158</v>
      </c>
      <c r="B97" s="17" t="s">
        <v>159</v>
      </c>
      <c r="C97" s="34"/>
      <c r="D97" s="34"/>
      <c r="E97" s="12"/>
    </row>
    <row r="98" spans="1:5" ht="22.5" hidden="1">
      <c r="A98" s="18" t="s">
        <v>160</v>
      </c>
      <c r="B98" s="17" t="s">
        <v>161</v>
      </c>
      <c r="C98" s="34"/>
      <c r="D98" s="34"/>
      <c r="E98" s="12"/>
    </row>
    <row r="99" spans="1:5" ht="33.75" hidden="1">
      <c r="A99" s="31" t="s">
        <v>196</v>
      </c>
      <c r="B99" s="17" t="s">
        <v>83</v>
      </c>
      <c r="C99" s="34"/>
      <c r="D99" s="34"/>
      <c r="E99" s="12"/>
    </row>
    <row r="100" spans="1:5" hidden="1">
      <c r="A100" s="18" t="s">
        <v>58</v>
      </c>
      <c r="B100" s="17" t="s">
        <v>59</v>
      </c>
      <c r="C100" s="34"/>
      <c r="D100" s="34"/>
      <c r="E100" s="12"/>
    </row>
    <row r="101" spans="1:5" ht="22.5" hidden="1">
      <c r="A101" s="18" t="s">
        <v>162</v>
      </c>
      <c r="B101" s="17" t="s">
        <v>163</v>
      </c>
      <c r="C101" s="34"/>
      <c r="D101" s="34"/>
      <c r="E101" s="12"/>
    </row>
    <row r="102" spans="1:5" ht="22.5" hidden="1">
      <c r="A102" s="18" t="s">
        <v>164</v>
      </c>
      <c r="B102" s="17" t="s">
        <v>165</v>
      </c>
      <c r="C102" s="34"/>
      <c r="D102" s="34"/>
      <c r="E102" s="12"/>
    </row>
    <row r="103" spans="1:5" ht="22.5" hidden="1">
      <c r="A103" s="18" t="s">
        <v>42</v>
      </c>
      <c r="B103" s="17" t="s">
        <v>41</v>
      </c>
      <c r="C103" s="34"/>
      <c r="D103" s="34"/>
      <c r="E103" s="12"/>
    </row>
    <row r="104" spans="1:5" ht="22.5" hidden="1">
      <c r="A104" s="18" t="s">
        <v>44</v>
      </c>
      <c r="B104" s="17" t="s">
        <v>43</v>
      </c>
      <c r="C104" s="34"/>
      <c r="D104" s="34"/>
      <c r="E104" s="12"/>
    </row>
    <row r="105" spans="1:5" ht="22.5" hidden="1">
      <c r="A105" s="18" t="s">
        <v>214</v>
      </c>
      <c r="B105" s="17" t="s">
        <v>154</v>
      </c>
      <c r="C105" s="34"/>
      <c r="D105" s="34"/>
      <c r="E105" s="12"/>
    </row>
    <row r="106" spans="1:5" ht="22.5" hidden="1">
      <c r="A106" s="18" t="s">
        <v>166</v>
      </c>
      <c r="B106" s="17" t="s">
        <v>154</v>
      </c>
      <c r="C106" s="34"/>
      <c r="D106" s="34"/>
      <c r="E106" s="12"/>
    </row>
    <row r="107" spans="1:5" ht="22.5" hidden="1">
      <c r="A107" s="18" t="s">
        <v>100</v>
      </c>
      <c r="B107" s="17" t="s">
        <v>99</v>
      </c>
      <c r="C107" s="34"/>
      <c r="D107" s="34"/>
      <c r="E107" s="12"/>
    </row>
    <row r="108" spans="1:5" ht="22.5" hidden="1">
      <c r="A108" s="18" t="s">
        <v>238</v>
      </c>
      <c r="B108" s="17" t="s">
        <v>99</v>
      </c>
      <c r="C108" s="34"/>
      <c r="D108" s="34"/>
      <c r="E108" s="12"/>
    </row>
    <row r="109" spans="1:5" hidden="1">
      <c r="A109" s="18" t="s">
        <v>46</v>
      </c>
      <c r="B109" s="17" t="s">
        <v>45</v>
      </c>
      <c r="C109" s="34"/>
      <c r="D109" s="34"/>
      <c r="E109" s="12"/>
    </row>
    <row r="110" spans="1:5" ht="22.5" hidden="1">
      <c r="A110" s="18" t="s">
        <v>241</v>
      </c>
      <c r="B110" s="17" t="s">
        <v>193</v>
      </c>
      <c r="C110" s="34"/>
      <c r="D110" s="34"/>
      <c r="E110" s="12"/>
    </row>
    <row r="111" spans="1:5" ht="22.5" hidden="1">
      <c r="A111" s="18" t="s">
        <v>167</v>
      </c>
      <c r="B111" s="17" t="s">
        <v>193</v>
      </c>
      <c r="C111" s="34"/>
      <c r="D111" s="34"/>
      <c r="E111" s="12"/>
    </row>
    <row r="112" spans="1:5" hidden="1">
      <c r="A112" s="18" t="s">
        <v>168</v>
      </c>
      <c r="B112" s="17" t="s">
        <v>169</v>
      </c>
      <c r="C112" s="34"/>
      <c r="D112" s="34"/>
      <c r="E112" s="12"/>
    </row>
    <row r="113" spans="1:5" ht="22.5" hidden="1">
      <c r="A113" s="18" t="s">
        <v>170</v>
      </c>
      <c r="B113" s="17" t="s">
        <v>226</v>
      </c>
      <c r="C113" s="34"/>
      <c r="D113" s="34"/>
      <c r="E113" s="12"/>
    </row>
    <row r="114" spans="1:5" ht="22.5" hidden="1">
      <c r="A114" s="18" t="s">
        <v>171</v>
      </c>
      <c r="B114" s="17" t="s">
        <v>226</v>
      </c>
      <c r="C114" s="34"/>
      <c r="D114" s="34"/>
      <c r="E114" s="12"/>
    </row>
    <row r="115" spans="1:5" ht="33.75" hidden="1">
      <c r="A115" s="18" t="s">
        <v>172</v>
      </c>
      <c r="B115" s="17" t="s">
        <v>173</v>
      </c>
      <c r="C115" s="34"/>
      <c r="D115" s="34"/>
      <c r="E115" s="12"/>
    </row>
    <row r="116" spans="1:5" hidden="1">
      <c r="A116" s="18" t="s">
        <v>174</v>
      </c>
      <c r="B116" s="17" t="s">
        <v>175</v>
      </c>
      <c r="C116" s="34"/>
      <c r="D116" s="34"/>
      <c r="E116" s="12"/>
    </row>
    <row r="117" spans="1:5" hidden="1">
      <c r="A117" s="17" t="s">
        <v>176</v>
      </c>
      <c r="B117" s="17" t="s">
        <v>177</v>
      </c>
      <c r="C117" s="34"/>
      <c r="D117" s="34"/>
      <c r="E117" s="12"/>
    </row>
    <row r="118" spans="1:5" hidden="1">
      <c r="A118" s="17" t="s">
        <v>178</v>
      </c>
      <c r="B118" s="17" t="s">
        <v>179</v>
      </c>
      <c r="C118" s="34"/>
      <c r="D118" s="34"/>
      <c r="E118" s="12"/>
    </row>
    <row r="119" spans="1:5" hidden="1">
      <c r="A119" s="17" t="s">
        <v>180</v>
      </c>
      <c r="B119" s="17" t="s">
        <v>181</v>
      </c>
      <c r="C119" s="34"/>
      <c r="D119" s="34"/>
      <c r="E119" s="12"/>
    </row>
    <row r="120" spans="1:5" hidden="1">
      <c r="A120" s="17" t="s">
        <v>182</v>
      </c>
      <c r="B120" s="17" t="s">
        <v>183</v>
      </c>
      <c r="C120" s="34"/>
      <c r="D120" s="34"/>
      <c r="E120" s="12"/>
    </row>
    <row r="121" spans="1:5" hidden="1">
      <c r="A121" s="17" t="s">
        <v>184</v>
      </c>
      <c r="B121" s="22" t="s">
        <v>185</v>
      </c>
      <c r="C121" s="34"/>
      <c r="D121" s="34"/>
      <c r="E121" s="12"/>
    </row>
    <row r="122" spans="1:5" ht="22.5" hidden="1">
      <c r="A122" s="18" t="s">
        <v>186</v>
      </c>
      <c r="B122" s="17" t="s">
        <v>187</v>
      </c>
      <c r="C122" s="34"/>
      <c r="D122" s="34"/>
      <c r="E122" s="12"/>
    </row>
    <row r="123" spans="1:5" ht="15.75">
      <c r="A123" s="23"/>
      <c r="B123" s="24"/>
      <c r="C123" s="25">
        <f>SUM(C5:C122)</f>
        <v>5082.3910150000011</v>
      </c>
      <c r="D123" s="25">
        <f>SUM(D5:D122)</f>
        <v>226.76</v>
      </c>
      <c r="E123" s="25">
        <f>SUM(E4:E48)</f>
        <v>5309.1510150000013</v>
      </c>
    </row>
    <row r="124" spans="1:5">
      <c r="C124" s="46"/>
      <c r="D124" s="46"/>
    </row>
    <row r="125" spans="1:5">
      <c r="C125" s="3"/>
      <c r="D125" s="3"/>
    </row>
    <row r="126" spans="1:5">
      <c r="C126" s="46"/>
      <c r="D126" s="46"/>
    </row>
    <row r="127" spans="1:5">
      <c r="C127" s="47"/>
      <c r="D127" s="47"/>
    </row>
  </sheetData>
  <mergeCells count="2">
    <mergeCell ref="A1:E1"/>
    <mergeCell ref="A2:E2"/>
  </mergeCells>
  <conditionalFormatting sqref="C5:D48">
    <cfRule type="cellIs" dxfId="0" priority="3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31"/>
  <sheetViews>
    <sheetView topLeftCell="A49" workbookViewId="0">
      <selection activeCell="E8" sqref="E8"/>
    </sheetView>
  </sheetViews>
  <sheetFormatPr baseColWidth="10" defaultRowHeight="12.75"/>
  <cols>
    <col min="1" max="1" width="29.28515625" customWidth="1"/>
    <col min="2" max="2" width="23.7109375" customWidth="1"/>
  </cols>
  <sheetData>
    <row r="1" spans="1:4" ht="12.75" customHeight="1">
      <c r="A1" s="54" t="s">
        <v>322</v>
      </c>
      <c r="B1" s="55"/>
      <c r="C1" s="55"/>
      <c r="D1" s="55"/>
    </row>
    <row r="2" spans="1:4" ht="12.75" customHeight="1">
      <c r="A2" s="56" t="s">
        <v>244</v>
      </c>
      <c r="B2" s="57"/>
      <c r="C2" s="57"/>
      <c r="D2" s="57"/>
    </row>
    <row r="3" spans="1:4" ht="22.5">
      <c r="A3" s="26" t="s">
        <v>189</v>
      </c>
      <c r="B3" s="26" t="s">
        <v>190</v>
      </c>
      <c r="C3" s="27" t="s">
        <v>191</v>
      </c>
      <c r="D3" s="28" t="s">
        <v>192</v>
      </c>
    </row>
    <row r="4" spans="1:4" ht="24" customHeight="1">
      <c r="A4" s="35" t="s">
        <v>85</v>
      </c>
      <c r="B4" s="36" t="s">
        <v>245</v>
      </c>
      <c r="C4" s="44">
        <v>27.34</v>
      </c>
      <c r="D4" s="29">
        <f>C126</f>
        <v>4739.6299999999992</v>
      </c>
    </row>
    <row r="5" spans="1:4" ht="36" customHeight="1">
      <c r="A5" s="37" t="s">
        <v>246</v>
      </c>
      <c r="B5" s="36" t="s">
        <v>247</v>
      </c>
      <c r="C5" s="44">
        <v>51.81</v>
      </c>
      <c r="D5" s="11"/>
    </row>
    <row r="6" spans="1:4" ht="24" customHeight="1">
      <c r="A6" s="37" t="s">
        <v>248</v>
      </c>
      <c r="B6" s="36" t="s">
        <v>249</v>
      </c>
      <c r="C6" s="44">
        <v>0.35</v>
      </c>
      <c r="D6" s="11"/>
    </row>
    <row r="7" spans="1:4" ht="24" customHeight="1">
      <c r="A7" s="37" t="s">
        <v>51</v>
      </c>
      <c r="B7" s="36" t="s">
        <v>250</v>
      </c>
      <c r="C7" s="44">
        <v>19</v>
      </c>
      <c r="D7" s="11"/>
    </row>
    <row r="8" spans="1:4" ht="36" customHeight="1">
      <c r="A8" s="37" t="s">
        <v>62</v>
      </c>
      <c r="B8" s="36" t="s">
        <v>251</v>
      </c>
      <c r="C8" s="44">
        <v>50.53</v>
      </c>
      <c r="D8" s="11"/>
    </row>
    <row r="9" spans="1:4" ht="60" customHeight="1">
      <c r="A9" s="37" t="s">
        <v>252</v>
      </c>
      <c r="B9" s="36" t="s">
        <v>253</v>
      </c>
      <c r="C9" s="44">
        <v>61.32</v>
      </c>
      <c r="D9" s="11"/>
    </row>
    <row r="10" spans="1:4">
      <c r="A10" s="40" t="s">
        <v>223</v>
      </c>
      <c r="B10" s="36" t="s">
        <v>254</v>
      </c>
      <c r="C10" s="44">
        <v>163.30000000000001</v>
      </c>
      <c r="D10" s="11"/>
    </row>
    <row r="11" spans="1:4" ht="48" customHeight="1">
      <c r="A11" s="37" t="s">
        <v>255</v>
      </c>
      <c r="B11" s="39" t="s">
        <v>256</v>
      </c>
      <c r="C11" s="44">
        <v>13.06</v>
      </c>
      <c r="D11" s="11"/>
    </row>
    <row r="12" spans="1:4" ht="48" customHeight="1">
      <c r="A12" s="37" t="s">
        <v>257</v>
      </c>
      <c r="B12" s="36" t="s">
        <v>258</v>
      </c>
      <c r="C12" s="44">
        <v>16.96</v>
      </c>
      <c r="D12" s="11"/>
    </row>
    <row r="13" spans="1:4" ht="48" customHeight="1">
      <c r="A13" s="37" t="s">
        <v>259</v>
      </c>
      <c r="B13" s="36" t="s">
        <v>260</v>
      </c>
      <c r="C13" s="44">
        <v>9.99</v>
      </c>
      <c r="D13" s="11"/>
    </row>
    <row r="14" spans="1:4" ht="36" customHeight="1">
      <c r="A14" s="37" t="s">
        <v>261</v>
      </c>
      <c r="B14" s="36" t="s">
        <v>262</v>
      </c>
      <c r="C14" s="44">
        <v>266.5</v>
      </c>
      <c r="D14" s="11"/>
    </row>
    <row r="15" spans="1:4" ht="48" customHeight="1">
      <c r="A15" s="37" t="s">
        <v>263</v>
      </c>
      <c r="B15" s="36" t="s">
        <v>264</v>
      </c>
      <c r="C15" s="44">
        <v>52.42</v>
      </c>
      <c r="D15" s="11"/>
    </row>
    <row r="16" spans="1:4" ht="48" customHeight="1">
      <c r="A16" s="37" t="s">
        <v>265</v>
      </c>
      <c r="B16" s="36" t="s">
        <v>266</v>
      </c>
      <c r="C16" s="44">
        <v>36.69</v>
      </c>
      <c r="D16" s="11"/>
    </row>
    <row r="17" spans="1:4" ht="48" customHeight="1">
      <c r="A17" s="37" t="s">
        <v>267</v>
      </c>
      <c r="B17" s="36" t="s">
        <v>268</v>
      </c>
      <c r="C17" s="44">
        <v>25.76</v>
      </c>
      <c r="D17" s="11"/>
    </row>
    <row r="18" spans="1:4" ht="36" customHeight="1">
      <c r="A18" s="37" t="s">
        <v>269</v>
      </c>
      <c r="B18" s="36" t="s">
        <v>270</v>
      </c>
      <c r="C18" s="44">
        <v>0</v>
      </c>
      <c r="D18" s="11"/>
    </row>
    <row r="19" spans="1:4" ht="60" customHeight="1">
      <c r="A19" s="40" t="s">
        <v>60</v>
      </c>
      <c r="B19" s="36" t="s">
        <v>271</v>
      </c>
      <c r="C19" s="44">
        <v>37.68</v>
      </c>
      <c r="D19" s="11"/>
    </row>
    <row r="20" spans="1:4" ht="38.25" customHeight="1">
      <c r="A20" s="41" t="s">
        <v>87</v>
      </c>
      <c r="B20" s="36" t="s">
        <v>272</v>
      </c>
      <c r="C20" s="44">
        <v>42.56</v>
      </c>
      <c r="D20" s="11"/>
    </row>
    <row r="21" spans="1:4" ht="51" customHeight="1">
      <c r="A21" s="42" t="s">
        <v>273</v>
      </c>
      <c r="B21" s="39" t="s">
        <v>274</v>
      </c>
      <c r="C21" s="44">
        <v>1.95</v>
      </c>
      <c r="D21" s="11"/>
    </row>
    <row r="22" spans="1:4" ht="72" customHeight="1">
      <c r="A22" s="40" t="s">
        <v>275</v>
      </c>
      <c r="B22" s="36" t="s">
        <v>276</v>
      </c>
      <c r="C22" s="44">
        <v>84.45</v>
      </c>
      <c r="D22" s="11"/>
    </row>
    <row r="23" spans="1:4" ht="60" customHeight="1">
      <c r="A23" s="40" t="s">
        <v>198</v>
      </c>
      <c r="B23" s="36" t="s">
        <v>277</v>
      </c>
      <c r="C23" s="44">
        <v>150.55000000000001</v>
      </c>
      <c r="D23" s="11"/>
    </row>
    <row r="24" spans="1:4" ht="60" customHeight="1">
      <c r="A24" s="37" t="s">
        <v>278</v>
      </c>
      <c r="B24" s="36" t="s">
        <v>279</v>
      </c>
      <c r="C24" s="44">
        <v>22.09</v>
      </c>
      <c r="D24" s="11"/>
    </row>
    <row r="25" spans="1:4" ht="48" customHeight="1">
      <c r="A25" s="37" t="s">
        <v>280</v>
      </c>
      <c r="B25" s="36" t="s">
        <v>281</v>
      </c>
      <c r="C25" s="44">
        <v>166.94</v>
      </c>
      <c r="D25" s="11"/>
    </row>
    <row r="26" spans="1:4" ht="24" customHeight="1">
      <c r="A26" s="37" t="s">
        <v>105</v>
      </c>
      <c r="B26" s="36" t="s">
        <v>282</v>
      </c>
      <c r="C26" s="44"/>
      <c r="D26" s="11"/>
    </row>
    <row r="27" spans="1:4" ht="60" customHeight="1">
      <c r="A27" s="37" t="s">
        <v>283</v>
      </c>
      <c r="B27" s="36" t="s">
        <v>284</v>
      </c>
      <c r="C27" s="44">
        <v>146.96</v>
      </c>
      <c r="D27" s="11"/>
    </row>
    <row r="28" spans="1:4" ht="48" customHeight="1">
      <c r="A28" s="37" t="s">
        <v>285</v>
      </c>
      <c r="B28" s="36" t="s">
        <v>286</v>
      </c>
      <c r="C28" s="44">
        <v>28.86</v>
      </c>
      <c r="D28" s="11"/>
    </row>
    <row r="29" spans="1:4">
      <c r="A29" s="37" t="s">
        <v>8</v>
      </c>
      <c r="B29" s="36" t="s">
        <v>287</v>
      </c>
      <c r="C29" s="44">
        <v>75.010000000000005</v>
      </c>
      <c r="D29" s="11"/>
    </row>
    <row r="30" spans="1:4" ht="84" customHeight="1">
      <c r="A30" s="38" t="s">
        <v>288</v>
      </c>
      <c r="B30" s="36" t="s">
        <v>289</v>
      </c>
      <c r="C30" s="45"/>
      <c r="D30" s="11"/>
    </row>
    <row r="31" spans="1:4" ht="36" customHeight="1">
      <c r="A31" s="37" t="s">
        <v>12</v>
      </c>
      <c r="B31" s="36" t="s">
        <v>290</v>
      </c>
      <c r="C31" s="44">
        <v>151.77000000000001</v>
      </c>
      <c r="D31" s="11"/>
    </row>
    <row r="32" spans="1:4" ht="36" customHeight="1">
      <c r="A32" s="40" t="s">
        <v>291</v>
      </c>
      <c r="B32" s="36" t="s">
        <v>292</v>
      </c>
      <c r="C32" s="44">
        <v>47</v>
      </c>
      <c r="D32" s="11"/>
    </row>
    <row r="33" spans="1:4" ht="36" customHeight="1">
      <c r="A33" s="37" t="s">
        <v>293</v>
      </c>
      <c r="B33" s="36" t="s">
        <v>294</v>
      </c>
      <c r="C33" s="44">
        <v>163.02000000000001</v>
      </c>
      <c r="D33" s="11"/>
    </row>
    <row r="34" spans="1:4" ht="60" customHeight="1">
      <c r="A34" s="40" t="s">
        <v>295</v>
      </c>
      <c r="B34" s="36" t="s">
        <v>296</v>
      </c>
      <c r="C34" s="44">
        <v>250.29</v>
      </c>
      <c r="D34" s="11"/>
    </row>
    <row r="35" spans="1:4" ht="60" customHeight="1">
      <c r="A35" s="37" t="s">
        <v>297</v>
      </c>
      <c r="B35" s="36" t="s">
        <v>298</v>
      </c>
      <c r="C35" s="44">
        <v>226.41</v>
      </c>
      <c r="D35" s="11"/>
    </row>
    <row r="36" spans="1:4" ht="60" customHeight="1">
      <c r="A36" s="37" t="s">
        <v>299</v>
      </c>
      <c r="B36" s="36" t="s">
        <v>300</v>
      </c>
      <c r="C36" s="44">
        <v>182.02</v>
      </c>
      <c r="D36" s="11"/>
    </row>
    <row r="37" spans="1:4" ht="48" customHeight="1">
      <c r="A37" s="37" t="s">
        <v>63</v>
      </c>
      <c r="B37" s="36" t="s">
        <v>301</v>
      </c>
      <c r="C37" s="44">
        <v>80.63</v>
      </c>
      <c r="D37" s="11"/>
    </row>
    <row r="38" spans="1:4" ht="48" customHeight="1">
      <c r="A38" s="37" t="s">
        <v>15</v>
      </c>
      <c r="B38" s="36" t="s">
        <v>302</v>
      </c>
      <c r="C38" s="44">
        <v>310.36</v>
      </c>
      <c r="D38" s="11"/>
    </row>
    <row r="39" spans="1:4" ht="48" customHeight="1">
      <c r="A39" s="37" t="s">
        <v>17</v>
      </c>
      <c r="B39" s="36" t="s">
        <v>303</v>
      </c>
      <c r="C39" s="44">
        <v>315.02999999999997</v>
      </c>
      <c r="D39" s="11"/>
    </row>
    <row r="40" spans="1:4" ht="60" customHeight="1">
      <c r="A40" s="37" t="s">
        <v>304</v>
      </c>
      <c r="B40" s="36" t="s">
        <v>305</v>
      </c>
      <c r="C40" s="44">
        <v>474.63</v>
      </c>
      <c r="D40" s="11"/>
    </row>
    <row r="41" spans="1:4" ht="48" customHeight="1">
      <c r="A41" s="37" t="s">
        <v>306</v>
      </c>
      <c r="B41" s="36" t="s">
        <v>307</v>
      </c>
      <c r="C41" s="44">
        <v>102.57</v>
      </c>
      <c r="D41" s="11"/>
    </row>
    <row r="42" spans="1:4">
      <c r="A42" s="37" t="s">
        <v>32</v>
      </c>
      <c r="B42" s="36" t="s">
        <v>308</v>
      </c>
      <c r="C42" s="44">
        <v>164.1</v>
      </c>
      <c r="D42" s="11"/>
    </row>
    <row r="43" spans="1:4" ht="36" customHeight="1">
      <c r="A43" s="37" t="s">
        <v>309</v>
      </c>
      <c r="B43" s="36" t="s">
        <v>310</v>
      </c>
      <c r="C43" s="44">
        <v>43.36</v>
      </c>
      <c r="D43" s="11"/>
    </row>
    <row r="44" spans="1:4" ht="36" customHeight="1">
      <c r="A44" s="37" t="s">
        <v>35</v>
      </c>
      <c r="B44" s="36" t="s">
        <v>311</v>
      </c>
      <c r="C44" s="44">
        <v>159.05000000000001</v>
      </c>
      <c r="D44" s="11"/>
    </row>
    <row r="45" spans="1:4" ht="84" customHeight="1">
      <c r="A45" s="37" t="s">
        <v>312</v>
      </c>
      <c r="B45" s="36" t="s">
        <v>313</v>
      </c>
      <c r="C45" s="44">
        <v>46.36</v>
      </c>
      <c r="D45" s="11"/>
    </row>
    <row r="46" spans="1:4" ht="36" customHeight="1">
      <c r="A46" s="37" t="s">
        <v>37</v>
      </c>
      <c r="B46" s="36" t="s">
        <v>314</v>
      </c>
      <c r="C46" s="44"/>
      <c r="D46" s="11"/>
    </row>
    <row r="47" spans="1:4" ht="24" customHeight="1">
      <c r="A47" s="37" t="s">
        <v>61</v>
      </c>
      <c r="B47" s="36" t="s">
        <v>315</v>
      </c>
      <c r="C47" s="44"/>
      <c r="D47" s="11"/>
    </row>
    <row r="48" spans="1:4" ht="96" customHeight="1">
      <c r="A48" s="37" t="s">
        <v>316</v>
      </c>
      <c r="B48" s="36" t="s">
        <v>317</v>
      </c>
      <c r="C48" s="44">
        <v>4.3600000000000003</v>
      </c>
      <c r="D48" s="11"/>
    </row>
    <row r="49" spans="1:4" ht="24" customHeight="1">
      <c r="A49" s="50" t="s">
        <v>59</v>
      </c>
      <c r="B49" s="43" t="s">
        <v>318</v>
      </c>
      <c r="C49" s="51">
        <f>456.14+5.56</f>
        <v>461.7</v>
      </c>
      <c r="D49" s="11"/>
    </row>
    <row r="50" spans="1:4" ht="36" customHeight="1">
      <c r="A50" s="37" t="s">
        <v>319</v>
      </c>
      <c r="B50" s="36" t="s">
        <v>320</v>
      </c>
      <c r="C50" s="44">
        <v>4.8899999999999997</v>
      </c>
      <c r="D50" s="11"/>
    </row>
    <row r="51" spans="1:4" ht="12.75" hidden="1" customHeight="1">
      <c r="A51" s="19"/>
      <c r="B51" s="20"/>
      <c r="C51" s="34"/>
      <c r="D51" s="11"/>
    </row>
    <row r="52" spans="1:4" ht="22.5" hidden="1" customHeight="1">
      <c r="A52" s="19" t="s">
        <v>116</v>
      </c>
      <c r="B52" s="20" t="s">
        <v>117</v>
      </c>
      <c r="C52" s="34"/>
      <c r="D52" s="11"/>
    </row>
    <row r="53" spans="1:4" ht="33.75" hidden="1" customHeight="1">
      <c r="A53" s="19" t="s">
        <v>20</v>
      </c>
      <c r="B53" s="20" t="s">
        <v>19</v>
      </c>
      <c r="C53" s="34"/>
      <c r="D53" s="11"/>
    </row>
    <row r="54" spans="1:4" ht="56.25" hidden="1" customHeight="1">
      <c r="A54" s="19" t="s">
        <v>211</v>
      </c>
      <c r="B54" s="20" t="s">
        <v>219</v>
      </c>
      <c r="C54" s="34"/>
      <c r="D54" s="11"/>
    </row>
    <row r="55" spans="1:4" ht="56.25" hidden="1" customHeight="1">
      <c r="A55" s="19" t="s">
        <v>118</v>
      </c>
      <c r="B55" s="20" t="s">
        <v>220</v>
      </c>
      <c r="C55" s="34"/>
      <c r="D55" s="11"/>
    </row>
    <row r="56" spans="1:4" ht="22.5" hidden="1" customHeight="1">
      <c r="A56" s="19" t="s">
        <v>22</v>
      </c>
      <c r="B56" s="20" t="s">
        <v>21</v>
      </c>
      <c r="C56" s="34"/>
      <c r="D56" s="11"/>
    </row>
    <row r="57" spans="1:4" ht="45" hidden="1" customHeight="1">
      <c r="A57" s="19" t="s">
        <v>55</v>
      </c>
      <c r="B57" s="20" t="s">
        <v>56</v>
      </c>
      <c r="C57" s="34"/>
      <c r="D57" s="11"/>
    </row>
    <row r="58" spans="1:4" ht="45" hidden="1" customHeight="1">
      <c r="A58" s="19" t="s">
        <v>24</v>
      </c>
      <c r="B58" s="20" t="s">
        <v>23</v>
      </c>
      <c r="C58" s="34"/>
      <c r="D58" s="11"/>
    </row>
    <row r="59" spans="1:4" ht="22.5" hidden="1" customHeight="1">
      <c r="A59" s="18" t="s">
        <v>119</v>
      </c>
      <c r="B59" s="17" t="s">
        <v>120</v>
      </c>
      <c r="C59" s="34"/>
      <c r="D59" s="12"/>
    </row>
    <row r="60" spans="1:4" ht="56.25" hidden="1" customHeight="1">
      <c r="A60" s="18" t="s">
        <v>121</v>
      </c>
      <c r="B60" s="17" t="s">
        <v>122</v>
      </c>
      <c r="C60" s="34"/>
      <c r="D60" s="12"/>
    </row>
    <row r="61" spans="1:4" ht="56.25" hidden="1" customHeight="1">
      <c r="A61" s="18" t="s">
        <v>124</v>
      </c>
      <c r="B61" s="17" t="s">
        <v>125</v>
      </c>
      <c r="C61" s="34"/>
      <c r="D61" s="12"/>
    </row>
    <row r="62" spans="1:4" ht="33.75" hidden="1" customHeight="1">
      <c r="A62" s="18" t="s">
        <v>26</v>
      </c>
      <c r="B62" s="17" t="s">
        <v>25</v>
      </c>
      <c r="C62" s="34"/>
      <c r="D62" s="12"/>
    </row>
    <row r="63" spans="1:4" ht="33.75" hidden="1" customHeight="1">
      <c r="A63" s="18" t="s">
        <v>28</v>
      </c>
      <c r="B63" s="17" t="s">
        <v>27</v>
      </c>
      <c r="C63" s="34"/>
      <c r="D63" s="12"/>
    </row>
    <row r="64" spans="1:4" ht="45" hidden="1" customHeight="1">
      <c r="A64" s="18" t="s">
        <v>126</v>
      </c>
      <c r="B64" s="17" t="s">
        <v>127</v>
      </c>
      <c r="C64" s="34"/>
      <c r="D64" s="12"/>
    </row>
    <row r="65" spans="1:4" ht="33.75" hidden="1" customHeight="1">
      <c r="A65" s="18" t="s">
        <v>128</v>
      </c>
      <c r="B65" s="17" t="s">
        <v>129</v>
      </c>
      <c r="C65" s="34"/>
      <c r="D65" s="12"/>
    </row>
    <row r="66" spans="1:4" ht="22.5" hidden="1" customHeight="1">
      <c r="A66" s="18" t="s">
        <v>29</v>
      </c>
      <c r="B66" s="17" t="s">
        <v>79</v>
      </c>
      <c r="C66" s="34"/>
      <c r="D66" s="12"/>
    </row>
    <row r="67" spans="1:4" ht="102" hidden="1" customHeight="1">
      <c r="A67" s="18" t="s">
        <v>236</v>
      </c>
      <c r="B67" s="32" t="s">
        <v>237</v>
      </c>
      <c r="C67" s="34"/>
      <c r="D67" s="12"/>
    </row>
    <row r="68" spans="1:4" ht="33.75" hidden="1" customHeight="1">
      <c r="A68" s="18" t="s">
        <v>130</v>
      </c>
      <c r="B68" s="17" t="s">
        <v>131</v>
      </c>
      <c r="C68" s="34"/>
      <c r="D68" s="12"/>
    </row>
    <row r="69" spans="1:4" ht="22.5" hidden="1" customHeight="1">
      <c r="A69" s="18" t="s">
        <v>132</v>
      </c>
      <c r="B69" s="17" t="s">
        <v>133</v>
      </c>
      <c r="C69" s="34"/>
      <c r="D69" s="12"/>
    </row>
    <row r="70" spans="1:4" ht="112.5" hidden="1" customHeight="1">
      <c r="A70" s="18" t="s">
        <v>134</v>
      </c>
      <c r="B70" s="20" t="s">
        <v>216</v>
      </c>
      <c r="C70" s="34"/>
      <c r="D70" s="12"/>
    </row>
    <row r="71" spans="1:4" ht="56.25" hidden="1" customHeight="1">
      <c r="A71" s="18" t="s">
        <v>135</v>
      </c>
      <c r="B71" s="17" t="s">
        <v>136</v>
      </c>
      <c r="C71" s="34"/>
      <c r="D71" s="12"/>
    </row>
    <row r="72" spans="1:4" ht="78.75" hidden="1" customHeight="1">
      <c r="A72" s="18" t="s">
        <v>137</v>
      </c>
      <c r="B72" s="17" t="s">
        <v>188</v>
      </c>
      <c r="C72" s="34"/>
      <c r="D72" s="12"/>
    </row>
    <row r="73" spans="1:4" ht="45" hidden="1" customHeight="1">
      <c r="A73" s="18" t="s">
        <v>138</v>
      </c>
      <c r="B73" s="17" t="s">
        <v>139</v>
      </c>
      <c r="C73" s="34"/>
      <c r="D73" s="12"/>
    </row>
    <row r="74" spans="1:4" ht="56.25" hidden="1" customHeight="1">
      <c r="A74" s="18" t="s">
        <v>212</v>
      </c>
      <c r="B74" s="17" t="s">
        <v>217</v>
      </c>
      <c r="C74" s="34"/>
      <c r="D74" s="12"/>
    </row>
    <row r="75" spans="1:4" ht="33.75" hidden="1" customHeight="1">
      <c r="A75" s="18" t="s">
        <v>213</v>
      </c>
      <c r="B75" s="17" t="s">
        <v>123</v>
      </c>
      <c r="C75" s="34"/>
      <c r="D75" s="12"/>
    </row>
    <row r="76" spans="1:4" ht="33.75" hidden="1" customHeight="1">
      <c r="A76" s="18" t="s">
        <v>239</v>
      </c>
      <c r="B76" s="17" t="s">
        <v>123</v>
      </c>
      <c r="C76" s="34"/>
      <c r="D76" s="12"/>
    </row>
    <row r="77" spans="1:4" ht="33.75" hidden="1" customHeight="1">
      <c r="A77" s="18" t="s">
        <v>140</v>
      </c>
      <c r="B77" s="17" t="s">
        <v>123</v>
      </c>
      <c r="C77" s="34"/>
      <c r="D77" s="12"/>
    </row>
    <row r="78" spans="1:4" ht="45" hidden="1" customHeight="1">
      <c r="A78" s="18" t="s">
        <v>141</v>
      </c>
      <c r="B78" s="17" t="s">
        <v>90</v>
      </c>
      <c r="C78" s="34"/>
      <c r="D78" s="12"/>
    </row>
    <row r="79" spans="1:4" ht="56.25" hidden="1" customHeight="1">
      <c r="A79" s="18" t="s">
        <v>31</v>
      </c>
      <c r="B79" s="17" t="s">
        <v>30</v>
      </c>
      <c r="C79" s="34"/>
      <c r="D79" s="12"/>
    </row>
    <row r="80" spans="1:4" ht="67.5" hidden="1" customHeight="1">
      <c r="A80" s="18" t="s">
        <v>142</v>
      </c>
      <c r="B80" s="17" t="s">
        <v>225</v>
      </c>
      <c r="C80" s="34"/>
      <c r="D80" s="12"/>
    </row>
    <row r="81" spans="1:4" ht="12.75" hidden="1" customHeight="1">
      <c r="A81" s="18" t="s">
        <v>33</v>
      </c>
      <c r="B81" s="17" t="s">
        <v>32</v>
      </c>
      <c r="C81" s="34"/>
      <c r="D81" s="12"/>
    </row>
    <row r="82" spans="1:4" ht="33.75" hidden="1" customHeight="1">
      <c r="A82" s="18" t="s">
        <v>34</v>
      </c>
      <c r="B82" s="17" t="s">
        <v>80</v>
      </c>
      <c r="C82" s="34"/>
      <c r="D82" s="12"/>
    </row>
    <row r="83" spans="1:4" ht="45" hidden="1" customHeight="1">
      <c r="A83" s="18" t="s">
        <v>36</v>
      </c>
      <c r="B83" s="17" t="s">
        <v>35</v>
      </c>
      <c r="C83" s="34"/>
      <c r="D83" s="12"/>
    </row>
    <row r="84" spans="1:4" ht="33.75" hidden="1" customHeight="1">
      <c r="A84" s="18" t="s">
        <v>57</v>
      </c>
      <c r="B84" s="17" t="s">
        <v>81</v>
      </c>
      <c r="C84" s="34"/>
      <c r="D84" s="12"/>
    </row>
    <row r="85" spans="1:4" ht="33.75" hidden="1" customHeight="1">
      <c r="A85" s="18" t="s">
        <v>229</v>
      </c>
      <c r="B85" s="17" t="s">
        <v>4</v>
      </c>
      <c r="C85" s="34"/>
      <c r="D85" s="12"/>
    </row>
    <row r="86" spans="1:4" ht="33.75" hidden="1" customHeight="1">
      <c r="A86" s="18" t="s">
        <v>38</v>
      </c>
      <c r="B86" s="17" t="s">
        <v>37</v>
      </c>
      <c r="C86" s="34"/>
      <c r="D86" s="12"/>
    </row>
    <row r="87" spans="1:4" ht="22.5" hidden="1" customHeight="1">
      <c r="A87" s="18" t="s">
        <v>39</v>
      </c>
      <c r="B87" s="17" t="s">
        <v>61</v>
      </c>
      <c r="C87" s="34"/>
      <c r="D87" s="12"/>
    </row>
    <row r="88" spans="1:4" ht="45" hidden="1" customHeight="1">
      <c r="A88" s="18" t="s">
        <v>144</v>
      </c>
      <c r="B88" s="17" t="s">
        <v>143</v>
      </c>
      <c r="C88" s="34"/>
      <c r="D88" s="12"/>
    </row>
    <row r="89" spans="1:4" ht="67.5" hidden="1" customHeight="1">
      <c r="A89" s="18" t="s">
        <v>40</v>
      </c>
      <c r="B89" s="17" t="s">
        <v>82</v>
      </c>
      <c r="C89" s="34"/>
      <c r="D89" s="12"/>
    </row>
    <row r="90" spans="1:4" ht="33.75" hidden="1" customHeight="1">
      <c r="A90" s="18" t="s">
        <v>145</v>
      </c>
      <c r="B90" s="17" t="s">
        <v>146</v>
      </c>
      <c r="C90" s="34"/>
      <c r="D90" s="12"/>
    </row>
    <row r="91" spans="1:4" ht="22.5" hidden="1" customHeight="1">
      <c r="A91" s="18" t="s">
        <v>147</v>
      </c>
      <c r="B91" s="17" t="s">
        <v>197</v>
      </c>
      <c r="C91" s="34"/>
      <c r="D91" s="12"/>
    </row>
    <row r="92" spans="1:4" ht="33.75" hidden="1" customHeight="1">
      <c r="A92" s="18" t="s">
        <v>148</v>
      </c>
      <c r="B92" s="17" t="s">
        <v>123</v>
      </c>
      <c r="C92" s="34"/>
      <c r="D92" s="12"/>
    </row>
    <row r="93" spans="1:4" ht="33.75" hidden="1" customHeight="1">
      <c r="A93" s="18" t="s">
        <v>149</v>
      </c>
      <c r="B93" s="17" t="s">
        <v>150</v>
      </c>
      <c r="C93" s="34"/>
      <c r="D93" s="12"/>
    </row>
    <row r="94" spans="1:4" ht="33.75" hidden="1" customHeight="1">
      <c r="A94" s="18" t="s">
        <v>215</v>
      </c>
      <c r="B94" s="17" t="s">
        <v>218</v>
      </c>
      <c r="C94" s="34"/>
      <c r="D94" s="12"/>
    </row>
    <row r="95" spans="1:4" ht="33.75" hidden="1" customHeight="1">
      <c r="A95" s="18" t="s">
        <v>151</v>
      </c>
      <c r="B95" s="17" t="s">
        <v>152</v>
      </c>
      <c r="C95" s="34"/>
      <c r="D95" s="12"/>
    </row>
    <row r="96" spans="1:4" ht="67.5" hidden="1" customHeight="1">
      <c r="A96" s="18" t="s">
        <v>153</v>
      </c>
      <c r="B96" s="17" t="s">
        <v>154</v>
      </c>
      <c r="C96" s="34"/>
      <c r="D96" s="12"/>
    </row>
    <row r="97" spans="1:4" ht="33.75" hidden="1" customHeight="1">
      <c r="A97" s="18" t="s">
        <v>240</v>
      </c>
      <c r="B97" s="17" t="s">
        <v>150</v>
      </c>
      <c r="C97" s="34"/>
      <c r="D97" s="12"/>
    </row>
    <row r="98" spans="1:4" ht="33.75" hidden="1" customHeight="1">
      <c r="A98" s="18" t="s">
        <v>155</v>
      </c>
      <c r="B98" s="17" t="s">
        <v>150</v>
      </c>
      <c r="C98" s="34"/>
      <c r="D98" s="12"/>
    </row>
    <row r="99" spans="1:4" ht="33.75" hidden="1" customHeight="1">
      <c r="A99" s="18" t="s">
        <v>156</v>
      </c>
      <c r="B99" s="17" t="s">
        <v>157</v>
      </c>
      <c r="C99" s="34"/>
      <c r="D99" s="12"/>
    </row>
    <row r="100" spans="1:4" ht="22.5" hidden="1" customHeight="1">
      <c r="A100" s="18" t="s">
        <v>158</v>
      </c>
      <c r="B100" s="17" t="s">
        <v>159</v>
      </c>
      <c r="C100" s="34"/>
      <c r="D100" s="12"/>
    </row>
    <row r="101" spans="1:4" ht="56.25" hidden="1" customHeight="1">
      <c r="A101" s="18" t="s">
        <v>160</v>
      </c>
      <c r="B101" s="17" t="s">
        <v>161</v>
      </c>
      <c r="C101" s="34"/>
      <c r="D101" s="12"/>
    </row>
    <row r="102" spans="1:4" ht="78.75" hidden="1" customHeight="1">
      <c r="A102" s="31" t="s">
        <v>196</v>
      </c>
      <c r="B102" s="17" t="s">
        <v>83</v>
      </c>
      <c r="C102" s="34"/>
      <c r="D102" s="12"/>
    </row>
    <row r="103" spans="1:4" ht="22.5" hidden="1" customHeight="1">
      <c r="A103" s="18" t="s">
        <v>58</v>
      </c>
      <c r="B103" s="17" t="s">
        <v>59</v>
      </c>
      <c r="C103" s="34"/>
      <c r="D103" s="12"/>
    </row>
    <row r="104" spans="1:4" ht="45" hidden="1" customHeight="1">
      <c r="A104" s="18" t="s">
        <v>162</v>
      </c>
      <c r="B104" s="17" t="s">
        <v>163</v>
      </c>
      <c r="C104" s="34"/>
      <c r="D104" s="12"/>
    </row>
    <row r="105" spans="1:4" ht="67.5" hidden="1" customHeight="1">
      <c r="A105" s="18" t="s">
        <v>164</v>
      </c>
      <c r="B105" s="17" t="s">
        <v>165</v>
      </c>
      <c r="C105" s="34"/>
      <c r="D105" s="12"/>
    </row>
    <row r="106" spans="1:4" ht="56.25" hidden="1" customHeight="1">
      <c r="A106" s="18" t="s">
        <v>42</v>
      </c>
      <c r="B106" s="17" t="s">
        <v>41</v>
      </c>
      <c r="C106" s="34"/>
      <c r="D106" s="12"/>
    </row>
    <row r="107" spans="1:4" ht="67.5" hidden="1" customHeight="1">
      <c r="A107" s="18" t="s">
        <v>44</v>
      </c>
      <c r="B107" s="17" t="s">
        <v>43</v>
      </c>
      <c r="C107" s="34"/>
      <c r="D107" s="12"/>
    </row>
    <row r="108" spans="1:4" ht="67.5" hidden="1" customHeight="1">
      <c r="A108" s="18" t="s">
        <v>214</v>
      </c>
      <c r="B108" s="17" t="s">
        <v>154</v>
      </c>
      <c r="C108" s="34"/>
      <c r="D108" s="12"/>
    </row>
    <row r="109" spans="1:4" ht="67.5" hidden="1" customHeight="1">
      <c r="A109" s="18" t="s">
        <v>166</v>
      </c>
      <c r="B109" s="17" t="s">
        <v>154</v>
      </c>
      <c r="C109" s="34"/>
      <c r="D109" s="12"/>
    </row>
    <row r="110" spans="1:4" ht="56.25" hidden="1" customHeight="1">
      <c r="A110" s="18" t="s">
        <v>100</v>
      </c>
      <c r="B110" s="17" t="s">
        <v>99</v>
      </c>
      <c r="C110" s="34"/>
      <c r="D110" s="12"/>
    </row>
    <row r="111" spans="1:4" ht="56.25" hidden="1" customHeight="1">
      <c r="A111" s="18" t="s">
        <v>238</v>
      </c>
      <c r="B111" s="17" t="s">
        <v>99</v>
      </c>
      <c r="C111" s="34"/>
      <c r="D111" s="12"/>
    </row>
    <row r="112" spans="1:4" ht="33.75" hidden="1" customHeight="1">
      <c r="A112" s="18" t="s">
        <v>46</v>
      </c>
      <c r="B112" s="17" t="s">
        <v>45</v>
      </c>
      <c r="C112" s="34"/>
      <c r="D112" s="12"/>
    </row>
    <row r="113" spans="1:7" ht="78.75" hidden="1" customHeight="1">
      <c r="A113" s="18" t="s">
        <v>241</v>
      </c>
      <c r="B113" s="17" t="s">
        <v>193</v>
      </c>
      <c r="C113" s="34"/>
      <c r="D113" s="12"/>
    </row>
    <row r="114" spans="1:7" ht="78.75" hidden="1" customHeight="1">
      <c r="A114" s="18" t="s">
        <v>167</v>
      </c>
      <c r="B114" s="17" t="s">
        <v>193</v>
      </c>
      <c r="C114" s="34"/>
      <c r="D114" s="12"/>
    </row>
    <row r="115" spans="1:7" ht="33.75" hidden="1" customHeight="1">
      <c r="A115" s="18" t="s">
        <v>168</v>
      </c>
      <c r="B115" s="17" t="s">
        <v>169</v>
      </c>
      <c r="C115" s="34"/>
      <c r="D115" s="12"/>
    </row>
    <row r="116" spans="1:7" ht="56.25" hidden="1" customHeight="1">
      <c r="A116" s="18" t="s">
        <v>170</v>
      </c>
      <c r="B116" s="17" t="s">
        <v>226</v>
      </c>
      <c r="C116" s="34"/>
      <c r="D116" s="12"/>
    </row>
    <row r="117" spans="1:7" ht="56.25" hidden="1" customHeight="1">
      <c r="A117" s="18" t="s">
        <v>171</v>
      </c>
      <c r="B117" s="17" t="s">
        <v>226</v>
      </c>
      <c r="C117" s="34"/>
      <c r="D117" s="12"/>
    </row>
    <row r="118" spans="1:7" ht="90" hidden="1" customHeight="1">
      <c r="A118" s="18" t="s">
        <v>172</v>
      </c>
      <c r="B118" s="17" t="s">
        <v>173</v>
      </c>
      <c r="C118" s="34"/>
      <c r="D118" s="12"/>
    </row>
    <row r="119" spans="1:7" ht="22.5" hidden="1" customHeight="1">
      <c r="A119" s="18" t="s">
        <v>174</v>
      </c>
      <c r="B119" s="17" t="s">
        <v>175</v>
      </c>
      <c r="C119" s="34"/>
      <c r="D119" s="12"/>
    </row>
    <row r="120" spans="1:7" ht="45" hidden="1" customHeight="1">
      <c r="A120" s="17" t="s">
        <v>176</v>
      </c>
      <c r="B120" s="17" t="s">
        <v>177</v>
      </c>
      <c r="C120" s="34"/>
      <c r="D120" s="12"/>
    </row>
    <row r="121" spans="1:7" ht="22.5" hidden="1" customHeight="1">
      <c r="A121" s="17" t="s">
        <v>178</v>
      </c>
      <c r="B121" s="17" t="s">
        <v>179</v>
      </c>
      <c r="C121" s="34"/>
      <c r="D121" s="12"/>
    </row>
    <row r="122" spans="1:7" ht="45" hidden="1" customHeight="1">
      <c r="A122" s="17" t="s">
        <v>180</v>
      </c>
      <c r="B122" s="17" t="s">
        <v>181</v>
      </c>
      <c r="C122" s="34"/>
      <c r="D122" s="12"/>
    </row>
    <row r="123" spans="1:7" ht="45" hidden="1" customHeight="1">
      <c r="A123" s="17" t="s">
        <v>182</v>
      </c>
      <c r="B123" s="17" t="s">
        <v>183</v>
      </c>
      <c r="C123" s="34"/>
      <c r="D123" s="12"/>
    </row>
    <row r="124" spans="1:7" ht="45" hidden="1" customHeight="1">
      <c r="A124" s="17" t="s">
        <v>184</v>
      </c>
      <c r="B124" s="22" t="s">
        <v>185</v>
      </c>
      <c r="C124" s="34"/>
      <c r="D124" s="12"/>
    </row>
    <row r="125" spans="1:7" ht="45" hidden="1" customHeight="1">
      <c r="A125" s="18" t="s">
        <v>186</v>
      </c>
      <c r="B125" s="17" t="s">
        <v>187</v>
      </c>
      <c r="C125" s="34"/>
      <c r="D125" s="12"/>
    </row>
    <row r="126" spans="1:7" ht="15.75">
      <c r="A126" s="23"/>
      <c r="B126" s="24"/>
      <c r="C126" s="25">
        <f>SUM(C4:C125)</f>
        <v>4739.6299999999992</v>
      </c>
      <c r="D126" s="25">
        <f>SUM(D4:D66)</f>
        <v>4739.6299999999992</v>
      </c>
      <c r="G126">
        <f>2707.72</f>
        <v>2707.72</v>
      </c>
    </row>
    <row r="127" spans="1:7">
      <c r="C127" s="46">
        <f>C126-G129</f>
        <v>626.27999999999884</v>
      </c>
      <c r="D127" s="46"/>
      <c r="G127">
        <v>1258.69</v>
      </c>
    </row>
    <row r="128" spans="1:7">
      <c r="D128" s="46"/>
      <c r="G128">
        <v>146.94</v>
      </c>
    </row>
    <row r="129" spans="7:8">
      <c r="G129">
        <f>G128+G127+G126</f>
        <v>4113.3500000000004</v>
      </c>
      <c r="H129" s="3" t="s">
        <v>321</v>
      </c>
    </row>
    <row r="130" spans="7:8">
      <c r="G130" s="48"/>
    </row>
    <row r="131" spans="7:8">
      <c r="G131" s="49"/>
    </row>
  </sheetData>
  <mergeCells count="2">
    <mergeCell ref="A1:D1"/>
    <mergeCell ref="A2:D2"/>
  </mergeCells>
  <conditionalFormatting sqref="C20:C50">
    <cfRule type="cellIs" dxfId="6" priority="6" stopIfTrue="1" operator="lessThan">
      <formula>0</formula>
    </cfRule>
  </conditionalFormatting>
  <conditionalFormatting sqref="C4:C19">
    <cfRule type="cellIs" dxfId="5" priority="5" stopIfTrue="1" operator="lessThan">
      <formula>0</formula>
    </cfRule>
  </conditionalFormatting>
  <conditionalFormatting sqref="C20:C50">
    <cfRule type="cellIs" dxfId="4" priority="4" stopIfTrue="1" operator="lessThan">
      <formula>0</formula>
    </cfRule>
  </conditionalFormatting>
  <conditionalFormatting sqref="C4:C19">
    <cfRule type="cellIs" dxfId="3" priority="3" stopIfTrue="1" operator="lessThan">
      <formula>0</formula>
    </cfRule>
  </conditionalFormatting>
  <conditionalFormatting sqref="C20:C50">
    <cfRule type="cellIs" dxfId="2" priority="2" stopIfTrue="1" operator="lessThan">
      <formula>0</formula>
    </cfRule>
  </conditionalFormatting>
  <conditionalFormatting sqref="C4:C19">
    <cfRule type="cellIs" dxfId="1" priority="1" stopIfTrue="1" operator="lessThan">
      <formula>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ANEXO 80T_15</vt:lpstr>
      <vt:lpstr>TELEFONO FEB-MAYO</vt:lpstr>
      <vt:lpstr>IMPRESION JUL-AGO</vt:lpstr>
      <vt:lpstr>IMPRESION SEPTIEMBRE</vt:lpstr>
      <vt:lpstr>'TELEFONO FEB-MAYO'!Área_de_impresión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Reche Segovia</dc:creator>
  <cp:lastModifiedBy>r.fernandez</cp:lastModifiedBy>
  <cp:lastPrinted>2015-11-03T12:18:43Z</cp:lastPrinted>
  <dcterms:created xsi:type="dcterms:W3CDTF">2010-05-04T10:45:07Z</dcterms:created>
  <dcterms:modified xsi:type="dcterms:W3CDTF">2015-11-03T12:20:44Z</dcterms:modified>
</cp:coreProperties>
</file>